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<sst xmlns="http://schemas.openxmlformats.org/spreadsheetml/2006/main" count="138" uniqueCount="112">
  <si>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</si>
  <si>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</si>
  <si>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</si>
  <si>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</si>
  <si>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</si>
  <si>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</si>
  <si>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</si>
  <si>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</si>
  <si>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</si>
  <si>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</si>
  <si>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</si>
  <si>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</si>
  <si>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</si>
  <si>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</si>
  <si>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</si>
  <si>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</si>
  <si>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</si>
  <si>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</si>
  <si>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</si>
  <si>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</si>
  <si>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</si>
  <si>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</si>
  <si>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</si>
  <si>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</si>
  <si>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</si>
  <si>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</si>
  <si>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</si>
  <si>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</si>
  <si>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</si>
  <si>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</si>
  <si>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</si>
  <si>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</si>
  <si>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</si>
  <si>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</si>
  <si>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</si>
  <si>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</si>
  <si>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</si>
  <si>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</si>
  <si>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</si>
  <si>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</si>
  <si>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</si>
  <si>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</si>
  <si>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</si>
  <si>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</si>
  <si>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</si>
  <si>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</si>
  <si>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</si>
  <si>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</si>
  <si>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</si>
  <si>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</si>
  <si>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</si>
  <si>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</si>
  <si>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</si>
  <si>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</si>
  <si>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</si>
  <si>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</si>
  <si>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</si>
  <si>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</si>
  <si>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</si>
  <si>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</si>
  <si>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</si>
  <si>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</si>
  <si>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</si>
  <si>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</si>
  <si>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</si>
  <si>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</si>
  <si>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</si>
  <si>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</si>
  <si>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</si>
  <si>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</si>
  <si>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</si>
  <si>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</si>
  <si>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</si>
  <si>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</si>
  <si>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</si>
  <si>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</si>
  <si>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</si>
  <si>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</si>
  <si>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Двухэтажный жилой дом-баня </t>
  </si>
  <si>
    <t>УРСА ГЕО М-11 (1уп =2 шт, V=1,2м3), м3.</t>
  </si>
  <si>
    <t xml:space="preserve"> №110</t>
  </si>
  <si>
    <t>«МАКСИМ»</t>
  </si>
  <si>
    <t>7,65х7,65</t>
  </si>
  <si>
    <t>Ген. директор</t>
  </si>
  <si>
    <t>Сотников Ю.И.</t>
  </si>
  <si>
    <t>1. Размеры, свойства, цена, объем  материалов  по проекту №110: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</si>
  <si>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</si>
  <si>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</si>
  <si>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170х190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</si>
  <si>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</si>
  <si>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</si>
  <si>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</si>
  <si>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</si>
  <si>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</si>
  <si>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</si>
  <si>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</si>
  <si>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</si>
  <si>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</si>
  <si>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</si>
  <si>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</si>
  <si>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</si>
  <si>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</si>
  <si>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</si>
  <si>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</si>
  <si>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</si>
  <si>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</si>
  <si>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</si>
  <si>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</si>
  <si>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</si>
  <si>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</si>
  <si>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</si>
  <si>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50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</si>
</sst>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9" xfId="0" applyFont="1" applyBorder="1" applyAlignment="1">
      <alignment/>
    </xf>
    <xf numFmtId="0" fontId="51" fillId="0" borderId="19" xfId="0" applyFont="1" applyFill="1" applyBorder="1" applyAlignment="1">
      <alignment wrapText="1"/>
    </xf>
    <xf numFmtId="0" fontId="51" fillId="0" borderId="2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6" xfId="0" applyNumberFormat="1" applyFont="1" applyBorder="1" applyAlignment="1">
      <alignment horizontal="center" vertical="center" wrapText="1"/>
    </xf>
    <xf numFmtId="174" fontId="51" fillId="0" borderId="27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4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74" fontId="51" fillId="0" borderId="34" xfId="0" applyNumberFormat="1" applyFont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6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6" xfId="0" applyFont="1" applyBorder="1" applyAlignment="1">
      <alignment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7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1" fillId="34" borderId="20" xfId="0" applyFont="1" applyFill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7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50" fillId="0" borderId="37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left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1" fillId="0" borderId="10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/>
    </xf>
    <xf numFmtId="0" fontId="50" fillId="0" borderId="2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0" fillId="0" borderId="5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32" xfId="0" applyFont="1" applyBorder="1" applyAlignment="1">
      <alignment wrapText="1"/>
    </xf>
    <xf numFmtId="0" fontId="51" fillId="34" borderId="32" xfId="0" applyFont="1" applyFill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1" fontId="55" fillId="35" borderId="5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0" borderId="4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</xdr:row>
      <xdr:rowOff>28575</xdr:rowOff>
    </xdr:from>
    <xdr:to>
      <xdr:col>5</xdr:col>
      <xdr:colOff>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0025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64">
      <selection activeCell="B79" sqref="B79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.75" customHeight="1" thickBot="1">
      <c r="B2" s="171"/>
      <c r="C2" s="172"/>
      <c r="D2" s="172"/>
      <c r="E2" s="172"/>
      <c r="F2" s="172"/>
      <c r="G2" s="172"/>
      <c r="H2" s="172"/>
      <c r="I2" s="173"/>
    </row>
    <row r="3" spans="2:14" ht="18.75" customHeight="1">
      <c r="B3" s="169" t="s">
        <v>0</v>
      </c>
      <c r="C3" s="170" t="s">
        <v>80</v>
      </c>
      <c r="D3" s="170"/>
      <c r="E3" s="170"/>
      <c r="F3" s="170"/>
      <c r="G3" s="170"/>
      <c r="H3" s="170"/>
      <c r="I3" s="170"/>
      <c r="J3" s="3"/>
      <c r="K3" s="125"/>
      <c r="L3" s="125"/>
      <c r="M3" s="125"/>
      <c r="N3" s="125"/>
    </row>
    <row r="4" spans="2:14" ht="15">
      <c r="B4" s="4" t="s">
        <v>1</v>
      </c>
      <c r="C4" s="126"/>
      <c r="D4" s="126"/>
      <c r="E4" s="126"/>
      <c r="F4" s="126"/>
      <c r="G4" s="126"/>
      <c r="H4" s="126"/>
      <c r="I4" s="126"/>
      <c r="J4" s="3"/>
      <c r="K4" s="127"/>
      <c r="L4" s="127"/>
      <c r="M4" s="127"/>
      <c r="N4" s="127"/>
    </row>
    <row r="5" spans="2:14" ht="14.25" customHeight="1">
      <c r="B5" s="2" t="s">
        <v>2</v>
      </c>
      <c r="C5" s="128" t="s">
        <v>3</v>
      </c>
      <c r="D5" s="129"/>
      <c r="E5" s="129"/>
      <c r="F5" s="129"/>
      <c r="G5" s="129"/>
      <c r="H5" s="31" t="s">
        <v>4</v>
      </c>
      <c r="I5" s="32"/>
      <c r="J5" s="3"/>
      <c r="K5" s="130"/>
      <c r="L5" s="130"/>
      <c r="M5" s="130"/>
      <c r="N5" s="130"/>
    </row>
    <row r="6" spans="2:10" ht="17.25" customHeight="1">
      <c r="B6" s="2" t="s">
        <v>83</v>
      </c>
      <c r="C6" s="128" t="s">
        <v>84</v>
      </c>
      <c r="D6" s="129"/>
      <c r="E6" s="129"/>
      <c r="F6" s="129"/>
      <c r="G6" s="129"/>
      <c r="H6" s="31" t="s">
        <v>4</v>
      </c>
      <c r="I6" s="32"/>
      <c r="J6" s="3"/>
    </row>
    <row r="7" spans="2:10" ht="15">
      <c r="B7" s="2" t="s">
        <v>5</v>
      </c>
      <c r="C7" s="119"/>
      <c r="D7" s="120"/>
      <c r="E7" s="120"/>
      <c r="F7" s="120"/>
      <c r="G7" s="120"/>
      <c r="H7" s="120"/>
      <c r="I7" s="120"/>
      <c r="J7" s="3"/>
    </row>
    <row r="8" spans="2:10" ht="15">
      <c r="B8" s="118" t="s">
        <v>32</v>
      </c>
      <c r="C8" s="118"/>
      <c r="D8" s="118"/>
      <c r="E8" s="118"/>
      <c r="F8" s="118"/>
      <c r="G8" s="118"/>
      <c r="H8" s="118"/>
      <c r="I8" s="118"/>
      <c r="J8" s="3"/>
    </row>
    <row r="9" spans="2:10" ht="15">
      <c r="B9" s="4" t="s">
        <v>6</v>
      </c>
      <c r="C9" s="121" t="s">
        <v>78</v>
      </c>
      <c r="D9" s="121"/>
      <c r="E9" s="121"/>
      <c r="F9" s="121"/>
      <c r="G9" s="122" t="s">
        <v>81</v>
      </c>
      <c r="H9" s="123"/>
      <c r="I9" s="124"/>
      <c r="J9" s="3"/>
    </row>
    <row r="10" spans="2:10" ht="15" customHeight="1">
      <c r="B10" s="20" t="s">
        <v>64</v>
      </c>
      <c r="C10" s="110" t="s">
        <v>82</v>
      </c>
      <c r="D10" s="111"/>
      <c r="E10" s="111"/>
      <c r="F10" s="111"/>
      <c r="G10" s="111"/>
      <c r="H10" s="111"/>
      <c r="I10" s="112"/>
      <c r="J10" s="3"/>
    </row>
    <row r="11" spans="2:10" ht="15">
      <c r="B11" s="20" t="s">
        <v>63</v>
      </c>
      <c r="C11" s="110">
        <v>101.74</v>
      </c>
      <c r="D11" s="111"/>
      <c r="E11" s="111"/>
      <c r="F11" s="111"/>
      <c r="G11" s="111"/>
      <c r="H11" s="111"/>
      <c r="I11" s="112"/>
      <c r="J11" s="3"/>
    </row>
    <row r="12" spans="2:10" ht="15">
      <c r="B12" s="20" t="s">
        <v>62</v>
      </c>
      <c r="C12" s="110">
        <v>61.4</v>
      </c>
      <c r="D12" s="111"/>
      <c r="E12" s="111"/>
      <c r="F12" s="111"/>
      <c r="G12" s="111"/>
      <c r="H12" s="111"/>
      <c r="I12" s="112"/>
      <c r="J12" s="3"/>
    </row>
    <row r="13" spans="2:10" ht="15">
      <c r="B13" s="20" t="s">
        <v>61</v>
      </c>
      <c r="C13" s="110">
        <v>44.78</v>
      </c>
      <c r="D13" s="111"/>
      <c r="E13" s="111"/>
      <c r="F13" s="111"/>
      <c r="G13" s="111"/>
      <c r="H13" s="111"/>
      <c r="I13" s="112"/>
      <c r="J13" s="3"/>
    </row>
    <row r="14" spans="2:10" ht="15">
      <c r="B14" s="20" t="s">
        <v>60</v>
      </c>
      <c r="C14" s="113">
        <v>0</v>
      </c>
      <c r="D14" s="114"/>
      <c r="E14" s="114"/>
      <c r="F14" s="114"/>
      <c r="G14" s="114"/>
      <c r="H14" s="114"/>
      <c r="I14" s="115"/>
      <c r="J14" s="3"/>
    </row>
    <row r="15" spans="2:10" ht="15">
      <c r="B15" s="109" t="s">
        <v>59</v>
      </c>
      <c r="C15" s="110">
        <v>11.54</v>
      </c>
      <c r="D15" s="111"/>
      <c r="E15" s="111"/>
      <c r="F15" s="111"/>
      <c r="G15" s="111"/>
      <c r="H15" s="111"/>
      <c r="I15" s="112"/>
      <c r="J15" s="3"/>
    </row>
    <row r="16" spans="2:10" ht="15">
      <c r="B16" s="20" t="s">
        <v>58</v>
      </c>
      <c r="C16" s="110">
        <v>5.08</v>
      </c>
      <c r="D16" s="111"/>
      <c r="E16" s="111"/>
      <c r="F16" s="111"/>
      <c r="G16" s="111"/>
      <c r="H16" s="111"/>
      <c r="I16" s="112"/>
      <c r="J16" s="3"/>
    </row>
    <row r="17" spans="2:10" ht="15">
      <c r="B17" s="20" t="s">
        <v>57</v>
      </c>
      <c r="C17" s="110">
        <v>0</v>
      </c>
      <c r="D17" s="111"/>
      <c r="E17" s="111"/>
      <c r="F17" s="111"/>
      <c r="G17" s="111"/>
      <c r="H17" s="111"/>
      <c r="I17" s="112"/>
      <c r="J17" s="3"/>
    </row>
    <row r="18" spans="2:10" ht="15">
      <c r="B18" s="20" t="s">
        <v>56</v>
      </c>
      <c r="C18" s="110">
        <v>43.98</v>
      </c>
      <c r="D18" s="111"/>
      <c r="E18" s="111"/>
      <c r="F18" s="111"/>
      <c r="G18" s="111"/>
      <c r="H18" s="111"/>
      <c r="I18" s="112"/>
      <c r="J18" s="3"/>
    </row>
    <row r="19" spans="2:10" ht="15">
      <c r="B19" s="20" t="s">
        <v>55</v>
      </c>
      <c r="C19" s="110">
        <v>208.15</v>
      </c>
      <c r="D19" s="111"/>
      <c r="E19" s="111"/>
      <c r="F19" s="111"/>
      <c r="G19" s="111"/>
      <c r="H19" s="111"/>
      <c r="I19" s="112"/>
      <c r="J19" s="3"/>
    </row>
    <row r="20" spans="2:10" ht="15">
      <c r="B20" s="20" t="s">
        <v>54</v>
      </c>
      <c r="C20" s="110">
        <v>11.02</v>
      </c>
      <c r="D20" s="111"/>
      <c r="E20" s="111"/>
      <c r="F20" s="111"/>
      <c r="G20" s="111"/>
      <c r="H20" s="111"/>
      <c r="I20" s="112"/>
      <c r="J20" s="3"/>
    </row>
    <row r="21" spans="2:10" ht="15">
      <c r="B21" s="20" t="s">
        <v>53</v>
      </c>
      <c r="C21" s="110">
        <v>102.504</v>
      </c>
      <c r="D21" s="111"/>
      <c r="E21" s="111"/>
      <c r="F21" s="111"/>
      <c r="G21" s="111"/>
      <c r="H21" s="111"/>
      <c r="I21" s="112"/>
      <c r="J21" s="3"/>
    </row>
    <row r="22" spans="2:10" ht="15">
      <c r="B22" s="20" t="s">
        <v>52</v>
      </c>
      <c r="C22" s="110">
        <v>105.82</v>
      </c>
      <c r="D22" s="111"/>
      <c r="E22" s="111"/>
      <c r="F22" s="111"/>
      <c r="G22" s="111"/>
      <c r="H22" s="111"/>
      <c r="I22" s="112"/>
      <c r="J22" s="3"/>
    </row>
    <row r="23" spans="2:10" ht="15">
      <c r="B23" s="20" t="s">
        <v>51</v>
      </c>
      <c r="C23" s="110">
        <v>0</v>
      </c>
      <c r="D23" s="111"/>
      <c r="E23" s="111"/>
      <c r="F23" s="111"/>
      <c r="G23" s="111"/>
      <c r="H23" s="111"/>
      <c r="I23" s="112"/>
      <c r="J23" s="3"/>
    </row>
    <row r="24" spans="2:10" ht="15">
      <c r="B24" s="20" t="s">
        <v>50</v>
      </c>
      <c r="C24" s="110">
        <v>9.95</v>
      </c>
      <c r="D24" s="111"/>
      <c r="E24" s="111"/>
      <c r="F24" s="111"/>
      <c r="G24" s="111"/>
      <c r="H24" s="111"/>
      <c r="I24" s="112"/>
      <c r="J24" s="3"/>
    </row>
    <row r="25" spans="2:10" ht="15">
      <c r="B25" s="20" t="s">
        <v>49</v>
      </c>
      <c r="C25" s="110">
        <v>12.04</v>
      </c>
      <c r="D25" s="111"/>
      <c r="E25" s="111"/>
      <c r="F25" s="111"/>
      <c r="G25" s="111"/>
      <c r="H25" s="111"/>
      <c r="I25" s="112"/>
      <c r="J25" s="3"/>
    </row>
    <row r="26" spans="2:10" ht="15">
      <c r="B26" s="20" t="s">
        <v>48</v>
      </c>
      <c r="C26" s="110">
        <v>58.52</v>
      </c>
      <c r="D26" s="111"/>
      <c r="E26" s="111"/>
      <c r="F26" s="111"/>
      <c r="G26" s="111"/>
      <c r="H26" s="111"/>
      <c r="I26" s="112"/>
      <c r="J26" s="3"/>
    </row>
    <row r="27" spans="2:10" ht="15">
      <c r="B27" s="5"/>
      <c r="C27" s="134"/>
      <c r="D27" s="134"/>
      <c r="E27" s="134"/>
      <c r="F27" s="134"/>
      <c r="G27" s="134"/>
      <c r="H27" s="134"/>
      <c r="I27" s="134"/>
      <c r="J27" s="3"/>
    </row>
    <row r="28" spans="2:10" ht="25.5">
      <c r="B28" s="174" t="s">
        <v>86</v>
      </c>
      <c r="C28" s="174"/>
      <c r="D28" s="174"/>
      <c r="E28" s="174"/>
      <c r="F28" s="174"/>
      <c r="G28" s="174"/>
      <c r="H28" s="174"/>
      <c r="I28" s="174"/>
      <c r="J28" s="174"/>
    </row>
    <row r="29" spans="2:10" ht="15">
      <c r="B29" s="5"/>
      <c r="C29" s="5"/>
      <c r="D29" s="5"/>
      <c r="E29" s="3"/>
      <c r="F29" s="3"/>
      <c r="G29" s="3"/>
      <c r="H29" s="3"/>
      <c r="I29" s="3"/>
      <c r="J29" s="3"/>
    </row>
    <row r="30" spans="2:10" ht="31.5" customHeight="1">
      <c r="B30" s="175" t="s">
        <v>87</v>
      </c>
      <c r="C30" s="175"/>
      <c r="D30" s="175"/>
      <c r="E30" s="175"/>
      <c r="F30" s="135"/>
      <c r="G30" s="135"/>
      <c r="H30" s="135"/>
      <c r="I30" s="135"/>
      <c r="J30" s="6"/>
    </row>
    <row r="31" spans="2:10" ht="15">
      <c r="B31" s="5"/>
      <c r="C31" s="5"/>
      <c r="D31" s="5"/>
      <c r="E31" s="3"/>
      <c r="F31" s="3"/>
      <c r="G31" s="3"/>
      <c r="H31" s="3"/>
      <c r="I31" s="3"/>
      <c r="J31" s="3"/>
    </row>
    <row r="32" spans="2:10" ht="14.25">
      <c r="B32" s="136" t="s">
        <v>85</v>
      </c>
      <c r="C32" s="136"/>
      <c r="D32" s="136"/>
      <c r="E32" s="136"/>
      <c r="F32" s="136"/>
      <c r="G32" s="136"/>
      <c r="H32" s="165" t="str">
        <f>G9</f>
        <v>«МАКСИМ»</v>
      </c>
      <c r="I32" s="165"/>
      <c r="J32" s="55"/>
    </row>
    <row r="33" spans="2:10" ht="15" thickBot="1">
      <c r="B33" s="54"/>
      <c r="C33" s="54"/>
      <c r="D33" s="54"/>
      <c r="E33" s="54"/>
      <c r="F33" s="54"/>
      <c r="G33" s="54"/>
      <c r="H33" s="55"/>
      <c r="I33" s="55"/>
      <c r="J33" s="55"/>
    </row>
    <row r="34" spans="2:10" ht="32.25" customHeight="1" thickBot="1">
      <c r="B34" s="41" t="s">
        <v>7</v>
      </c>
      <c r="C34" s="131" t="s">
        <v>8</v>
      </c>
      <c r="D34" s="132"/>
      <c r="E34" s="133"/>
      <c r="F34" s="49" t="s">
        <v>9</v>
      </c>
      <c r="G34" s="49" t="s">
        <v>10</v>
      </c>
      <c r="H34" s="49" t="s">
        <v>40</v>
      </c>
      <c r="I34" s="50" t="s">
        <v>11</v>
      </c>
      <c r="J34" s="56"/>
    </row>
    <row r="35" spans="2:10" ht="15" thickBot="1">
      <c r="B35" s="159" t="s">
        <v>91</v>
      </c>
      <c r="C35" s="145"/>
      <c r="D35" s="145"/>
      <c r="E35" s="145"/>
      <c r="F35" s="145"/>
      <c r="G35" s="145"/>
      <c r="H35" s="145"/>
      <c r="I35" s="160"/>
      <c r="J35" s="10"/>
    </row>
    <row r="36" spans="2:10" ht="30.75" thickBot="1">
      <c r="B36" s="37" t="s">
        <v>88</v>
      </c>
      <c r="C36" s="61">
        <v>200</v>
      </c>
      <c r="D36" s="85">
        <v>180</v>
      </c>
      <c r="E36" s="85">
        <v>4150</v>
      </c>
      <c r="F36" s="86">
        <v>159</v>
      </c>
      <c r="G36" s="57">
        <f>C36*D36*E36*F36/1000000000</f>
        <v>23.7546</v>
      </c>
      <c r="H36" s="61">
        <v>14500</v>
      </c>
      <c r="I36" s="65">
        <f>G36*H36</f>
        <v>344441.7</v>
      </c>
      <c r="J36" s="10"/>
    </row>
    <row r="37" spans="2:10" ht="30.75" thickBot="1">
      <c r="B37" s="38" t="s">
        <v>88</v>
      </c>
      <c r="C37" s="62">
        <v>200</v>
      </c>
      <c r="D37" s="17">
        <v>180</v>
      </c>
      <c r="E37" s="17">
        <v>6150</v>
      </c>
      <c r="F37" s="87">
        <v>138</v>
      </c>
      <c r="G37" s="58">
        <f>C37*D37*E37*F37/1000000000</f>
        <v>30.5532</v>
      </c>
      <c r="H37" s="62">
        <v>14500</v>
      </c>
      <c r="I37" s="66">
        <f>G37*H37</f>
        <v>443021.4</v>
      </c>
      <c r="J37" s="10"/>
    </row>
    <row r="38" spans="2:10" ht="15" thickBot="1">
      <c r="B38" s="159" t="s">
        <v>92</v>
      </c>
      <c r="C38" s="145"/>
      <c r="D38" s="145"/>
      <c r="E38" s="145"/>
      <c r="F38" s="145"/>
      <c r="G38" s="145"/>
      <c r="H38" s="145"/>
      <c r="I38" s="160"/>
      <c r="J38" s="10"/>
    </row>
    <row r="39" spans="2:10" ht="15">
      <c r="B39" s="35" t="s">
        <v>26</v>
      </c>
      <c r="C39" s="72">
        <v>200</v>
      </c>
      <c r="D39" s="63">
        <v>180</v>
      </c>
      <c r="E39" s="63">
        <v>4000</v>
      </c>
      <c r="F39" s="73">
        <v>1</v>
      </c>
      <c r="G39" s="59">
        <f>C39*D39*E39*F39/1000000000</f>
        <v>0.144</v>
      </c>
      <c r="H39" s="63">
        <v>10500</v>
      </c>
      <c r="I39" s="67">
        <f>G39*H39</f>
        <v>1511.9999999999998</v>
      </c>
      <c r="J39" s="10"/>
    </row>
    <row r="40" spans="2:10" ht="15.75" thickBot="1">
      <c r="B40" s="39" t="s">
        <v>26</v>
      </c>
      <c r="C40" s="74">
        <v>200</v>
      </c>
      <c r="D40" s="64">
        <v>180</v>
      </c>
      <c r="E40" s="64">
        <v>6000</v>
      </c>
      <c r="F40" s="75">
        <v>0</v>
      </c>
      <c r="G40" s="60">
        <f>C40*D40*E40*F40/1000000000</f>
        <v>0</v>
      </c>
      <c r="H40" s="64">
        <v>10500</v>
      </c>
      <c r="I40" s="68">
        <f>G40*H40</f>
        <v>0</v>
      </c>
      <c r="J40" s="10"/>
    </row>
    <row r="41" spans="2:10" ht="18" customHeight="1" thickBot="1">
      <c r="B41" s="154" t="s">
        <v>89</v>
      </c>
      <c r="C41" s="155"/>
      <c r="D41" s="155"/>
      <c r="E41" s="155"/>
      <c r="F41" s="156"/>
      <c r="G41" s="48">
        <f>43.98+G39+G40</f>
        <v>44.123999999999995</v>
      </c>
      <c r="H41" s="16">
        <f>'[1]Лист1'!$D$65</f>
        <v>400</v>
      </c>
      <c r="I41" s="69">
        <f>G41*H41</f>
        <v>17649.6</v>
      </c>
      <c r="J41" s="8"/>
    </row>
    <row r="42" spans="2:10" ht="24" customHeight="1" thickBot="1">
      <c r="B42" s="47" t="s">
        <v>90</v>
      </c>
      <c r="C42" s="116"/>
      <c r="D42" s="117"/>
      <c r="E42" s="117"/>
      <c r="F42" s="117"/>
      <c r="G42" s="117"/>
      <c r="H42" s="117"/>
      <c r="I42" s="176">
        <f>I36+I37+I39+I40+I41</f>
        <v>806624.7000000001</v>
      </c>
      <c r="J42" s="8"/>
    </row>
    <row r="43" spans="2:10" ht="15.75" customHeight="1" thickBot="1">
      <c r="B43" s="159" t="s">
        <v>93</v>
      </c>
      <c r="C43" s="145"/>
      <c r="D43" s="145"/>
      <c r="E43" s="145"/>
      <c r="F43" s="145"/>
      <c r="G43" s="145"/>
      <c r="H43" s="145"/>
      <c r="I43" s="160"/>
      <c r="J43" s="10"/>
    </row>
    <row r="44" spans="2:10" ht="20.25" customHeight="1">
      <c r="B44" s="11" t="s">
        <v>12</v>
      </c>
      <c r="C44" s="72">
        <v>200</v>
      </c>
      <c r="D44" s="63">
        <v>180</v>
      </c>
      <c r="E44" s="63">
        <v>4000</v>
      </c>
      <c r="F44" s="73">
        <v>4</v>
      </c>
      <c r="G44" s="59">
        <f>C44*D44*E44*F44/1000000000</f>
        <v>0.576</v>
      </c>
      <c r="H44" s="63">
        <v>10500</v>
      </c>
      <c r="I44" s="67">
        <f>G44*H44</f>
        <v>6047.999999999999</v>
      </c>
      <c r="J44" s="10"/>
    </row>
    <row r="45" spans="2:10" ht="19.5" customHeight="1" thickBot="1">
      <c r="B45" s="13" t="s">
        <v>12</v>
      </c>
      <c r="C45" s="74">
        <v>200</v>
      </c>
      <c r="D45" s="64">
        <v>180</v>
      </c>
      <c r="E45" s="64">
        <v>6000</v>
      </c>
      <c r="F45" s="75">
        <v>10</v>
      </c>
      <c r="G45" s="60">
        <f>C45*D45*E45*F45/1000000000</f>
        <v>2.16</v>
      </c>
      <c r="H45" s="64">
        <v>10500</v>
      </c>
      <c r="I45" s="68">
        <f>G45*H45</f>
        <v>22680</v>
      </c>
      <c r="J45" s="10"/>
    </row>
    <row r="46" spans="2:11" ht="16.5" customHeight="1" thickBot="1">
      <c r="B46" s="159" t="s">
        <v>94</v>
      </c>
      <c r="C46" s="145"/>
      <c r="D46" s="145"/>
      <c r="E46" s="145"/>
      <c r="F46" s="145"/>
      <c r="G46" s="145"/>
      <c r="H46" s="145"/>
      <c r="I46" s="160"/>
      <c r="J46" s="3"/>
      <c r="K46" s="9"/>
    </row>
    <row r="47" spans="2:11" ht="18.75" customHeight="1" thickBot="1">
      <c r="B47" s="35" t="s">
        <v>27</v>
      </c>
      <c r="C47" s="63">
        <v>50</v>
      </c>
      <c r="D47" s="63">
        <v>180</v>
      </c>
      <c r="E47" s="64">
        <v>6000</v>
      </c>
      <c r="F47" s="73">
        <v>0</v>
      </c>
      <c r="G47" s="59">
        <f aca="true" t="shared" si="0" ref="G47:G52">C47*D47*E47*F47/1000000000</f>
        <v>0</v>
      </c>
      <c r="H47" s="63">
        <v>10500</v>
      </c>
      <c r="I47" s="67">
        <f aca="true" t="shared" si="1" ref="I47:I54">G47*H47</f>
        <v>0</v>
      </c>
      <c r="J47" s="14"/>
      <c r="K47" s="9"/>
    </row>
    <row r="48" spans="2:11" ht="18.75" customHeight="1" thickBot="1">
      <c r="B48" s="39" t="s">
        <v>27</v>
      </c>
      <c r="C48" s="64">
        <v>100</v>
      </c>
      <c r="D48" s="64">
        <v>180</v>
      </c>
      <c r="E48" s="64">
        <v>6000</v>
      </c>
      <c r="F48" s="75">
        <v>19</v>
      </c>
      <c r="G48" s="60">
        <f t="shared" si="0"/>
        <v>2.052</v>
      </c>
      <c r="H48" s="64">
        <v>10500</v>
      </c>
      <c r="I48" s="68">
        <f t="shared" si="1"/>
        <v>21546</v>
      </c>
      <c r="J48" s="14"/>
      <c r="K48" s="9"/>
    </row>
    <row r="49" spans="2:11" ht="18.75" customHeight="1">
      <c r="B49" s="40" t="s">
        <v>28</v>
      </c>
      <c r="C49" s="76">
        <v>50</v>
      </c>
      <c r="D49" s="76">
        <v>180</v>
      </c>
      <c r="E49" s="63">
        <v>4000</v>
      </c>
      <c r="F49" s="77">
        <v>0</v>
      </c>
      <c r="G49" s="78">
        <f t="shared" si="0"/>
        <v>0</v>
      </c>
      <c r="H49" s="63">
        <v>10500</v>
      </c>
      <c r="I49" s="70">
        <f t="shared" si="1"/>
        <v>0</v>
      </c>
      <c r="J49" s="14"/>
      <c r="K49" s="9"/>
    </row>
    <row r="50" spans="2:11" ht="18.75" customHeight="1" thickBot="1">
      <c r="B50" s="39" t="s">
        <v>28</v>
      </c>
      <c r="C50" s="64">
        <v>50</v>
      </c>
      <c r="D50" s="64">
        <v>180</v>
      </c>
      <c r="E50" s="64">
        <v>6000</v>
      </c>
      <c r="F50" s="75">
        <v>42</v>
      </c>
      <c r="G50" s="60">
        <f t="shared" si="0"/>
        <v>2.268</v>
      </c>
      <c r="H50" s="64">
        <v>10500</v>
      </c>
      <c r="I50" s="68">
        <f t="shared" si="1"/>
        <v>23813.999999999996</v>
      </c>
      <c r="J50" s="14"/>
      <c r="K50" s="9"/>
    </row>
    <row r="51" spans="2:11" ht="18.75" customHeight="1">
      <c r="B51" s="35" t="s">
        <v>31</v>
      </c>
      <c r="C51" s="63">
        <v>50</v>
      </c>
      <c r="D51" s="63">
        <v>180</v>
      </c>
      <c r="E51" s="63">
        <v>6150</v>
      </c>
      <c r="F51" s="79">
        <v>12</v>
      </c>
      <c r="G51" s="59">
        <f t="shared" si="0"/>
        <v>0.6642</v>
      </c>
      <c r="H51" s="63">
        <v>10500</v>
      </c>
      <c r="I51" s="67">
        <f t="shared" si="1"/>
        <v>6974.1</v>
      </c>
      <c r="J51" s="14"/>
      <c r="K51" s="9"/>
    </row>
    <row r="52" spans="2:11" ht="18.75" customHeight="1" thickBot="1">
      <c r="B52" s="36" t="s">
        <v>33</v>
      </c>
      <c r="C52" s="80">
        <v>50</v>
      </c>
      <c r="D52" s="80">
        <v>50</v>
      </c>
      <c r="E52" s="80">
        <v>4000</v>
      </c>
      <c r="F52" s="81">
        <v>17</v>
      </c>
      <c r="G52" s="82">
        <f t="shared" si="0"/>
        <v>0.17</v>
      </c>
      <c r="H52" s="64">
        <v>10500</v>
      </c>
      <c r="I52" s="71">
        <f t="shared" si="1"/>
        <v>1785.0000000000002</v>
      </c>
      <c r="J52" s="14"/>
      <c r="K52" s="9"/>
    </row>
    <row r="53" spans="2:11" ht="18.75" customHeight="1">
      <c r="B53" s="35" t="s">
        <v>29</v>
      </c>
      <c r="C53" s="63">
        <v>25</v>
      </c>
      <c r="D53" s="63">
        <v>150</v>
      </c>
      <c r="E53" s="63">
        <v>4000</v>
      </c>
      <c r="F53" s="73">
        <v>0</v>
      </c>
      <c r="G53" s="59">
        <f>C53*D53*E53*F53/1000000000</f>
        <v>0</v>
      </c>
      <c r="H53" s="63">
        <v>10500</v>
      </c>
      <c r="I53" s="67">
        <f t="shared" si="1"/>
        <v>0</v>
      </c>
      <c r="J53" s="14"/>
      <c r="K53" s="9"/>
    </row>
    <row r="54" spans="2:11" ht="18.75" customHeight="1" thickBot="1">
      <c r="B54" s="36" t="s">
        <v>29</v>
      </c>
      <c r="C54" s="80">
        <v>25</v>
      </c>
      <c r="D54" s="80">
        <v>150</v>
      </c>
      <c r="E54" s="64">
        <v>6000</v>
      </c>
      <c r="F54" s="83">
        <v>22</v>
      </c>
      <c r="G54" s="82">
        <f>C54*D54*E54*F54/1000000000</f>
        <v>0.495</v>
      </c>
      <c r="H54" s="64">
        <v>10500</v>
      </c>
      <c r="I54" s="71">
        <f t="shared" si="1"/>
        <v>5197.5</v>
      </c>
      <c r="J54" s="14"/>
      <c r="K54" s="9"/>
    </row>
    <row r="55" spans="2:11" ht="18.75" customHeight="1">
      <c r="B55" s="35" t="s">
        <v>30</v>
      </c>
      <c r="C55" s="63">
        <v>25</v>
      </c>
      <c r="D55" s="63">
        <v>150</v>
      </c>
      <c r="E55" s="63">
        <v>4000</v>
      </c>
      <c r="F55" s="73">
        <v>0</v>
      </c>
      <c r="G55" s="59">
        <f>C55*D55*E55*F55/1000000000</f>
        <v>0</v>
      </c>
      <c r="H55" s="63">
        <v>10500</v>
      </c>
      <c r="I55" s="67">
        <f>G55*H55</f>
        <v>0</v>
      </c>
      <c r="J55" s="14"/>
      <c r="K55" s="9"/>
    </row>
    <row r="56" spans="2:11" ht="18.75" customHeight="1" thickBot="1">
      <c r="B56" s="39" t="s">
        <v>30</v>
      </c>
      <c r="C56" s="64">
        <v>25</v>
      </c>
      <c r="D56" s="64">
        <v>150</v>
      </c>
      <c r="E56" s="64">
        <v>6000</v>
      </c>
      <c r="F56" s="75">
        <v>69</v>
      </c>
      <c r="G56" s="60">
        <f>C56*D56*E56*F56/1000000000</f>
        <v>1.5525</v>
      </c>
      <c r="H56" s="64">
        <v>10500</v>
      </c>
      <c r="I56" s="68">
        <f>G56*H56</f>
        <v>16301.25</v>
      </c>
      <c r="J56" s="14"/>
      <c r="K56" s="9"/>
    </row>
    <row r="57" spans="2:11" ht="18.75" customHeight="1" thickBot="1">
      <c r="B57" s="154" t="s">
        <v>96</v>
      </c>
      <c r="C57" s="155"/>
      <c r="D57" s="155"/>
      <c r="E57" s="155"/>
      <c r="F57" s="156"/>
      <c r="G57" s="48">
        <f>G56+G55+G54+G53+G52+G51+G50+G49+G48+G47+G45+G44</f>
        <v>9.9377</v>
      </c>
      <c r="H57" s="16">
        <f>'[1]Лист1'!$D$65</f>
        <v>400</v>
      </c>
      <c r="I57" s="18">
        <f>G57*H57</f>
        <v>3975.08</v>
      </c>
      <c r="J57" s="14"/>
      <c r="K57" s="9"/>
    </row>
    <row r="58" spans="2:11" ht="18.75" customHeight="1" thickBot="1">
      <c r="B58" s="159" t="s">
        <v>95</v>
      </c>
      <c r="C58" s="145"/>
      <c r="D58" s="145"/>
      <c r="E58" s="145"/>
      <c r="F58" s="145"/>
      <c r="G58" s="145"/>
      <c r="H58" s="145"/>
      <c r="I58" s="160"/>
      <c r="J58" s="15"/>
      <c r="K58" s="9"/>
    </row>
    <row r="59" spans="2:11" ht="18.75" customHeight="1">
      <c r="B59" s="93" t="s">
        <v>20</v>
      </c>
      <c r="C59" s="164" t="s">
        <v>21</v>
      </c>
      <c r="D59" s="164"/>
      <c r="E59" s="164"/>
      <c r="F59" s="94" t="s">
        <v>9</v>
      </c>
      <c r="G59" s="105" t="s">
        <v>40</v>
      </c>
      <c r="H59" s="162" t="s">
        <v>47</v>
      </c>
      <c r="I59" s="163"/>
      <c r="J59" s="15"/>
      <c r="K59" s="9"/>
    </row>
    <row r="60" spans="2:11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26</v>
      </c>
      <c r="G60" s="44">
        <f>'[1]Лист1'!$D$46</f>
        <v>156.25</v>
      </c>
      <c r="H60" s="157">
        <f aca="true" t="shared" si="2" ref="H60:H66">F60*G60</f>
        <v>4062.5</v>
      </c>
      <c r="I60" s="158"/>
      <c r="J60" s="15"/>
      <c r="K60" s="9"/>
    </row>
    <row r="61" spans="2:11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1</v>
      </c>
      <c r="G61" s="43">
        <f>'[1]Лист1'!$D$49</f>
        <v>646.38</v>
      </c>
      <c r="H61" s="157">
        <f t="shared" si="2"/>
        <v>646.38</v>
      </c>
      <c r="I61" s="158"/>
      <c r="J61" s="15"/>
      <c r="K61" s="9"/>
    </row>
    <row r="62" spans="2:11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4">
        <f>'[1]Лист1'!$D$50</f>
        <v>330.75</v>
      </c>
      <c r="H62" s="157">
        <f t="shared" si="2"/>
        <v>0</v>
      </c>
      <c r="I62" s="158"/>
      <c r="J62" s="15"/>
      <c r="K62" s="9"/>
    </row>
    <row r="63" spans="2:11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2">
        <f>'[1]Лист1'!$D$53</f>
        <v>8</v>
      </c>
      <c r="H63" s="157">
        <f t="shared" si="2"/>
        <v>0</v>
      </c>
      <c r="I63" s="158"/>
      <c r="J63" s="15"/>
      <c r="K63" s="9"/>
    </row>
    <row r="64" spans="2:11" ht="18.75" customHeight="1">
      <c r="B64" s="26" t="s">
        <v>68</v>
      </c>
      <c r="C64" s="27">
        <v>14</v>
      </c>
      <c r="D64" s="27"/>
      <c r="E64" s="27"/>
      <c r="F64" s="33">
        <v>0</v>
      </c>
      <c r="G64" s="12">
        <f>'[1]Лист1'!$D$52</f>
        <v>7</v>
      </c>
      <c r="H64" s="157">
        <f t="shared" si="2"/>
        <v>0</v>
      </c>
      <c r="I64" s="158"/>
      <c r="J64" s="15"/>
      <c r="K64" s="9"/>
    </row>
    <row r="65" spans="2:11" ht="18.75" customHeight="1">
      <c r="B65" s="26" t="s">
        <v>69</v>
      </c>
      <c r="C65" s="45">
        <v>12.8</v>
      </c>
      <c r="D65" s="27">
        <v>23</v>
      </c>
      <c r="E65" s="27">
        <v>22</v>
      </c>
      <c r="F65" s="33">
        <v>0</v>
      </c>
      <c r="G65" s="12">
        <f>'[1]Лист1'!$D$51</f>
        <v>6.1</v>
      </c>
      <c r="H65" s="157">
        <f t="shared" si="2"/>
        <v>0</v>
      </c>
      <c r="I65" s="158"/>
      <c r="J65" s="15"/>
      <c r="K65" s="9"/>
    </row>
    <row r="66" spans="2:11" ht="18.75" customHeight="1">
      <c r="B66" s="28" t="s">
        <v>70</v>
      </c>
      <c r="C66" s="46">
        <v>50</v>
      </c>
      <c r="D66" s="25">
        <v>140</v>
      </c>
      <c r="E66" s="25">
        <v>76</v>
      </c>
      <c r="F66" s="33">
        <v>0</v>
      </c>
      <c r="G66" s="12">
        <f>'[1]Лист1'!$D$47</f>
        <v>108</v>
      </c>
      <c r="H66" s="157">
        <f t="shared" si="2"/>
        <v>0</v>
      </c>
      <c r="I66" s="158"/>
      <c r="J66" s="15"/>
      <c r="K66" s="9"/>
    </row>
    <row r="67" spans="2:11" ht="18.75" customHeight="1">
      <c r="B67" s="28" t="s">
        <v>70</v>
      </c>
      <c r="C67" s="46">
        <v>100</v>
      </c>
      <c r="D67" s="25">
        <v>140</v>
      </c>
      <c r="E67" s="25">
        <v>76</v>
      </c>
      <c r="F67" s="33">
        <v>46</v>
      </c>
      <c r="G67" s="12">
        <f>'[1]Лист1'!$D$47</f>
        <v>108</v>
      </c>
      <c r="H67" s="157">
        <f>G67*F67</f>
        <v>4968</v>
      </c>
      <c r="I67" s="158"/>
      <c r="J67" s="15"/>
      <c r="K67" s="9"/>
    </row>
    <row r="68" spans="2:11" ht="18.75" customHeight="1">
      <c r="B68" s="28" t="s">
        <v>71</v>
      </c>
      <c r="C68" s="46">
        <v>244</v>
      </c>
      <c r="D68" s="25">
        <v>132</v>
      </c>
      <c r="E68" s="25">
        <v>8</v>
      </c>
      <c r="F68" s="33">
        <v>70</v>
      </c>
      <c r="G68" s="12">
        <f>'[1]Лист1'!$D$44</f>
        <v>155.93</v>
      </c>
      <c r="H68" s="157">
        <f aca="true" t="shared" si="3" ref="H68:H73">F68*G68</f>
        <v>10915.1</v>
      </c>
      <c r="I68" s="158"/>
      <c r="J68" s="15"/>
      <c r="K68" s="9"/>
    </row>
    <row r="69" spans="2:11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2">
        <f>'[1]Лист1'!$D$55</f>
        <v>60.75</v>
      </c>
      <c r="H69" s="157">
        <f t="shared" si="3"/>
        <v>0</v>
      </c>
      <c r="I69" s="158"/>
      <c r="J69" s="15"/>
      <c r="K69" s="9"/>
    </row>
    <row r="70" spans="2:11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2">
        <f>'[1]Лист1'!$D$55</f>
        <v>60.75</v>
      </c>
      <c r="H70" s="157">
        <f t="shared" si="3"/>
        <v>0</v>
      </c>
      <c r="I70" s="158"/>
      <c r="J70" s="15"/>
      <c r="K70" s="9"/>
    </row>
    <row r="71" spans="2:11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2">
        <f>'[1]Лист1'!$D$54</f>
        <v>40.5</v>
      </c>
      <c r="H71" s="157">
        <f t="shared" si="3"/>
        <v>0</v>
      </c>
      <c r="I71" s="158"/>
      <c r="J71" s="15"/>
      <c r="K71" s="9"/>
    </row>
    <row r="72" spans="2:11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2">
        <f>'[1]Лист1'!$D$54</f>
        <v>40.5</v>
      </c>
      <c r="H72" s="157">
        <f t="shared" si="3"/>
        <v>0</v>
      </c>
      <c r="I72" s="158"/>
      <c r="J72" s="15"/>
      <c r="K72" s="9"/>
    </row>
    <row r="73" spans="2:11" ht="18.75" customHeight="1" thickBot="1">
      <c r="B73" s="28" t="s">
        <v>76</v>
      </c>
      <c r="C73" s="25">
        <v>12</v>
      </c>
      <c r="D73" s="25">
        <v>180</v>
      </c>
      <c r="E73" s="25"/>
      <c r="F73" s="97">
        <f>G41*27</f>
        <v>1191.348</v>
      </c>
      <c r="G73" s="44">
        <f>'[1]Лист1'!$D$43</f>
        <v>46.95</v>
      </c>
      <c r="H73" s="157">
        <f t="shared" si="3"/>
        <v>55933.7886</v>
      </c>
      <c r="I73" s="158"/>
      <c r="J73" s="15"/>
      <c r="K73" s="1"/>
    </row>
    <row r="74" spans="2:11" ht="18" customHeight="1" thickBot="1">
      <c r="B74" s="159" t="s">
        <v>97</v>
      </c>
      <c r="C74" s="145"/>
      <c r="D74" s="145"/>
      <c r="E74" s="145"/>
      <c r="F74" s="145"/>
      <c r="G74" s="145"/>
      <c r="H74" s="145"/>
      <c r="I74" s="160"/>
      <c r="J74" s="15"/>
      <c r="K74" s="1"/>
    </row>
    <row r="75" spans="2:11" ht="18" customHeight="1" thickBot="1">
      <c r="B75" s="90" t="s">
        <v>44</v>
      </c>
      <c r="C75" s="141" t="s">
        <v>37</v>
      </c>
      <c r="D75" s="142"/>
      <c r="E75" s="143"/>
      <c r="F75" s="91" t="s">
        <v>38</v>
      </c>
      <c r="G75" s="91" t="s">
        <v>45</v>
      </c>
      <c r="H75" s="91" t="s">
        <v>40</v>
      </c>
      <c r="I75" s="92" t="s">
        <v>11</v>
      </c>
      <c r="J75" s="15"/>
      <c r="K75" s="1"/>
    </row>
    <row r="76" spans="2:11" ht="18" customHeight="1">
      <c r="B76" s="19" t="s">
        <v>17</v>
      </c>
      <c r="C76" s="138" t="s">
        <v>18</v>
      </c>
      <c r="D76" s="139"/>
      <c r="E76" s="140"/>
      <c r="F76" s="51">
        <v>16</v>
      </c>
      <c r="G76" s="106">
        <v>1585</v>
      </c>
      <c r="H76" s="52">
        <f>'[1]Лист1'!$D$41</f>
        <v>22.28</v>
      </c>
      <c r="I76" s="53">
        <f>G76*H76</f>
        <v>35313.8</v>
      </c>
      <c r="J76" s="15"/>
      <c r="K76" s="1"/>
    </row>
    <row r="77" spans="2:11" ht="18" customHeight="1" thickBot="1">
      <c r="B77" s="147" t="s">
        <v>13</v>
      </c>
      <c r="C77" s="148"/>
      <c r="D77" s="148"/>
      <c r="E77" s="148"/>
      <c r="F77" s="148"/>
      <c r="G77" s="148"/>
      <c r="H77" s="148"/>
      <c r="I77" s="149"/>
      <c r="J77" s="14"/>
      <c r="K77" s="1"/>
    </row>
    <row r="78" spans="2:11" ht="18" customHeight="1" thickBot="1">
      <c r="B78" s="90" t="s">
        <v>42</v>
      </c>
      <c r="C78" s="144" t="s">
        <v>43</v>
      </c>
      <c r="D78" s="145"/>
      <c r="E78" s="146"/>
      <c r="F78" s="107" t="s">
        <v>9</v>
      </c>
      <c r="G78" s="107" t="s">
        <v>39</v>
      </c>
      <c r="H78" s="107" t="s">
        <v>40</v>
      </c>
      <c r="I78" s="108" t="s">
        <v>11</v>
      </c>
      <c r="J78" s="14"/>
      <c r="K78" s="1"/>
    </row>
    <row r="79" spans="2:11" ht="18" customHeight="1">
      <c r="B79" s="11" t="s">
        <v>14</v>
      </c>
      <c r="C79" s="63">
        <v>14</v>
      </c>
      <c r="D79" s="63">
        <v>100</v>
      </c>
      <c r="E79" s="63">
        <v>3000</v>
      </c>
      <c r="F79" s="95">
        <f>G79/0.1/3</f>
        <v>380.1466666666667</v>
      </c>
      <c r="G79" s="59">
        <f>C21+C15</f>
        <v>114.04400000000001</v>
      </c>
      <c r="H79" s="63">
        <f>'[1]Лист1'!$C$37</f>
        <v>540</v>
      </c>
      <c r="I79" s="67">
        <f>H79*G79</f>
        <v>61583.76000000001</v>
      </c>
      <c r="J79" s="14"/>
      <c r="K79" s="1"/>
    </row>
    <row r="80" spans="2:11" ht="18" customHeight="1">
      <c r="B80" s="23" t="s">
        <v>15</v>
      </c>
      <c r="C80" s="46">
        <v>28</v>
      </c>
      <c r="D80" s="46">
        <v>100</v>
      </c>
      <c r="E80" s="46">
        <v>4000</v>
      </c>
      <c r="F80" s="96">
        <f>G80/0.1/4</f>
        <v>140.79999999999998</v>
      </c>
      <c r="G80" s="88">
        <f>C13+C15</f>
        <v>56.32</v>
      </c>
      <c r="H80" s="46">
        <f>'[1]Лист1'!$C$38</f>
        <v>945</v>
      </c>
      <c r="I80" s="89">
        <f>H80*G80</f>
        <v>53222.4</v>
      </c>
      <c r="J80" s="14"/>
      <c r="K80" s="1"/>
    </row>
    <row r="81" spans="2:11" ht="18" customHeight="1">
      <c r="B81" s="23" t="s">
        <v>16</v>
      </c>
      <c r="C81" s="46">
        <v>34</v>
      </c>
      <c r="D81" s="46">
        <v>120</v>
      </c>
      <c r="E81" s="46">
        <v>4000</v>
      </c>
      <c r="F81" s="96">
        <f>G81/0.12/4</f>
        <v>10.583333333333334</v>
      </c>
      <c r="G81" s="88">
        <f>C16</f>
        <v>5.08</v>
      </c>
      <c r="H81" s="46">
        <f>'[1]Лист1'!$C$36</f>
        <v>945</v>
      </c>
      <c r="I81" s="89">
        <f>H81*G81</f>
        <v>4800.6</v>
      </c>
      <c r="J81" s="14"/>
      <c r="K81" s="1"/>
    </row>
    <row r="82" spans="2:11" ht="18" customHeight="1" thickBot="1">
      <c r="B82" s="13" t="s">
        <v>46</v>
      </c>
      <c r="C82" s="64">
        <v>14</v>
      </c>
      <c r="D82" s="64">
        <v>100</v>
      </c>
      <c r="E82" s="64">
        <v>3000</v>
      </c>
      <c r="F82" s="84">
        <f>G82/0.1/3</f>
        <v>0</v>
      </c>
      <c r="G82" s="60">
        <f>C23</f>
        <v>0</v>
      </c>
      <c r="H82" s="64">
        <f>'[1]Лист1'!$C$37</f>
        <v>540</v>
      </c>
      <c r="I82" s="68">
        <f>H82*G82</f>
        <v>0</v>
      </c>
      <c r="J82" s="14"/>
      <c r="K82" s="1"/>
    </row>
    <row r="83" spans="2:11" ht="18" customHeight="1" thickBot="1">
      <c r="B83" s="151" t="s">
        <v>98</v>
      </c>
      <c r="C83" s="152"/>
      <c r="D83" s="152"/>
      <c r="E83" s="152"/>
      <c r="F83" s="152"/>
      <c r="G83" s="152"/>
      <c r="H83" s="152"/>
      <c r="I83" s="153"/>
      <c r="J83" s="15"/>
      <c r="K83" s="1"/>
    </row>
    <row r="84" spans="2:11" ht="18" customHeight="1" thickBot="1">
      <c r="B84" s="90" t="s">
        <v>41</v>
      </c>
      <c r="C84" s="141" t="s">
        <v>37</v>
      </c>
      <c r="D84" s="142"/>
      <c r="E84" s="143"/>
      <c r="F84" s="91" t="s">
        <v>38</v>
      </c>
      <c r="G84" s="91" t="s">
        <v>10</v>
      </c>
      <c r="H84" s="91" t="s">
        <v>40</v>
      </c>
      <c r="I84" s="92" t="s">
        <v>11</v>
      </c>
      <c r="J84" s="15"/>
      <c r="K84" s="1"/>
    </row>
    <row r="85" spans="2:11" ht="18" customHeight="1">
      <c r="B85" s="21" t="s">
        <v>79</v>
      </c>
      <c r="C85" s="12">
        <v>10000</v>
      </c>
      <c r="D85" s="12">
        <v>1200</v>
      </c>
      <c r="E85" s="12">
        <v>50</v>
      </c>
      <c r="F85" s="43"/>
      <c r="G85" s="43">
        <f>(C13+C15+C21)*0.2</f>
        <v>31.764800000000005</v>
      </c>
      <c r="H85" s="12">
        <f>'[1]Лист1'!$D$59</f>
        <v>2332.8</v>
      </c>
      <c r="I85" s="98">
        <f>H85*G85</f>
        <v>74100.92544000002</v>
      </c>
      <c r="J85" s="15"/>
      <c r="K85" s="9"/>
    </row>
    <row r="86" spans="2:11" ht="15.75" customHeight="1">
      <c r="B86" s="21" t="s">
        <v>35</v>
      </c>
      <c r="C86" s="12">
        <v>1600</v>
      </c>
      <c r="D86" s="12">
        <v>4375</v>
      </c>
      <c r="E86" s="12"/>
      <c r="F86" s="43"/>
      <c r="G86" s="43">
        <f>C21</f>
        <v>102.504</v>
      </c>
      <c r="H86" s="12">
        <f>'[1]Лист1'!$D$60</f>
        <v>39.73</v>
      </c>
      <c r="I86" s="98">
        <f>H86*G86</f>
        <v>4072.4839199999997</v>
      </c>
      <c r="J86" s="42"/>
      <c r="K86" s="9"/>
    </row>
    <row r="87" spans="2:11" ht="16.5" customHeight="1" thickBot="1">
      <c r="B87" s="21" t="s">
        <v>19</v>
      </c>
      <c r="C87" s="12">
        <v>1600</v>
      </c>
      <c r="D87" s="12">
        <v>3750</v>
      </c>
      <c r="E87" s="12"/>
      <c r="F87" s="43"/>
      <c r="G87" s="43">
        <f>(C13+C15+C21)*2</f>
        <v>317.648</v>
      </c>
      <c r="H87" s="12">
        <f>'[1]Лист1'!$D$61</f>
        <v>28.13</v>
      </c>
      <c r="I87" s="98">
        <f>G87*H87</f>
        <v>8935.43824</v>
      </c>
      <c r="J87" s="42"/>
      <c r="K87" s="9"/>
    </row>
    <row r="88" spans="2:11" ht="19.5" customHeight="1" thickBot="1">
      <c r="B88" s="166" t="s">
        <v>99</v>
      </c>
      <c r="C88" s="167"/>
      <c r="D88" s="167"/>
      <c r="E88" s="167"/>
      <c r="F88" s="167"/>
      <c r="G88" s="167"/>
      <c r="H88" s="167"/>
      <c r="I88" s="168"/>
      <c r="J88" s="42"/>
      <c r="K88" s="9"/>
    </row>
    <row r="89" spans="2:11" ht="19.5" customHeight="1" thickBot="1">
      <c r="B89" s="90" t="s">
        <v>36</v>
      </c>
      <c r="C89" s="141" t="s">
        <v>37</v>
      </c>
      <c r="D89" s="142"/>
      <c r="E89" s="143"/>
      <c r="F89" s="91" t="s">
        <v>38</v>
      </c>
      <c r="G89" s="91" t="s">
        <v>39</v>
      </c>
      <c r="H89" s="91" t="s">
        <v>40</v>
      </c>
      <c r="I89" s="92" t="s">
        <v>11</v>
      </c>
      <c r="J89" s="42"/>
      <c r="K89" s="9"/>
    </row>
    <row r="90" spans="2:11" ht="15.75" customHeight="1" thickBot="1">
      <c r="B90" s="99" t="s">
        <v>34</v>
      </c>
      <c r="C90" s="100">
        <v>6050</v>
      </c>
      <c r="D90" s="100">
        <v>1185</v>
      </c>
      <c r="E90" s="100">
        <v>0.45</v>
      </c>
      <c r="F90" s="101"/>
      <c r="G90" s="102">
        <f>C22</f>
        <v>105.82</v>
      </c>
      <c r="H90" s="104">
        <f>'[1]Лист1'!$D$62</f>
        <v>560.25</v>
      </c>
      <c r="I90" s="103">
        <f>H90*G90</f>
        <v>59285.655</v>
      </c>
      <c r="J90" s="42"/>
      <c r="K90" s="9"/>
    </row>
    <row r="91" spans="2:10" ht="15">
      <c r="B91" s="5"/>
      <c r="C91" s="5"/>
      <c r="D91" s="5"/>
      <c r="E91" s="3"/>
      <c r="F91" s="3"/>
      <c r="G91" s="3"/>
      <c r="H91" s="3"/>
      <c r="I91" s="3"/>
      <c r="J91" s="3"/>
    </row>
    <row r="92" spans="2:10" ht="15">
      <c r="B92" s="177" t="s">
        <v>111</v>
      </c>
      <c r="C92" s="177"/>
      <c r="D92" s="177"/>
      <c r="E92" s="177"/>
      <c r="F92" s="177"/>
      <c r="G92" s="177"/>
      <c r="H92" s="177"/>
      <c r="I92" s="177"/>
      <c r="J92" s="3"/>
    </row>
    <row r="93" spans="2:10" ht="15">
      <c r="B93" s="5"/>
      <c r="C93" s="5"/>
      <c r="D93" s="5"/>
      <c r="E93" s="3"/>
      <c r="F93" s="3"/>
      <c r="G93" s="3"/>
      <c r="H93" s="3"/>
      <c r="I93" s="3"/>
      <c r="J93" s="3"/>
    </row>
    <row r="94" spans="2:10" ht="15">
      <c r="B94" s="178" t="s">
        <v>23</v>
      </c>
      <c r="C94" s="22"/>
      <c r="D94" s="22"/>
      <c r="E94" s="3"/>
      <c r="F94" s="3"/>
      <c r="G94" s="150" t="s">
        <v>24</v>
      </c>
      <c r="H94" s="150"/>
      <c r="I94" s="150"/>
      <c r="J94" s="29"/>
    </row>
    <row r="95" spans="2:10" ht="15">
      <c r="B95" s="179" t="s">
        <v>25</v>
      </c>
      <c r="C95" s="22"/>
      <c r="D95" s="22"/>
      <c r="E95" s="3"/>
      <c r="F95" s="3"/>
      <c r="G95" s="161"/>
      <c r="H95" s="161"/>
      <c r="I95" s="161"/>
      <c r="J95" s="29"/>
    </row>
    <row r="96" spans="2:10" ht="15">
      <c r="B96" s="180" t="s">
        <v>100</v>
      </c>
      <c r="C96" s="22"/>
      <c r="D96" s="22"/>
      <c r="E96" s="3"/>
      <c r="F96" s="3"/>
      <c r="G96" s="30"/>
      <c r="H96" s="30"/>
      <c r="I96" s="30"/>
      <c r="J96" s="7"/>
    </row>
    <row r="97" spans="2:10" ht="15">
      <c r="B97" s="180" t="s">
        <v>101</v>
      </c>
      <c r="C97" s="5"/>
      <c r="D97" s="5"/>
      <c r="E97" s="3"/>
      <c r="F97" s="3"/>
      <c r="G97" s="137"/>
      <c r="H97" s="137"/>
      <c r="I97" s="137"/>
      <c r="J97" s="29"/>
    </row>
    <row r="98" spans="2:10" ht="15">
      <c r="B98" s="180" t="s">
        <v>102</v>
      </c>
      <c r="C98" s="5"/>
      <c r="D98" s="5"/>
      <c r="E98" s="3"/>
      <c r="F98" s="3"/>
      <c r="G98" s="3"/>
      <c r="H98" s="3"/>
      <c r="I98" s="3"/>
      <c r="J98" s="3"/>
    </row>
    <row r="99" spans="2:10" ht="15">
      <c r="B99" s="180" t="s">
        <v>103</v>
      </c>
      <c r="C99" s="5"/>
      <c r="D99" s="5"/>
      <c r="E99" s="3"/>
      <c r="F99" s="3"/>
      <c r="G99" s="3"/>
      <c r="H99" s="3"/>
      <c r="I99" s="3"/>
      <c r="J99" s="3"/>
    </row>
    <row r="100" spans="2:10" ht="15">
      <c r="B100" s="180" t="s">
        <v>104</v>
      </c>
      <c r="C100" s="5"/>
      <c r="D100" s="5"/>
      <c r="E100" s="3"/>
      <c r="F100" s="3"/>
      <c r="G100" s="3"/>
      <c r="H100" s="3"/>
      <c r="I100" s="3"/>
      <c r="J100" s="3"/>
    </row>
    <row r="101" ht="12.75">
      <c r="B101" s="180" t="s">
        <v>105</v>
      </c>
    </row>
    <row r="102" ht="12.75">
      <c r="B102" s="181" t="s">
        <v>106</v>
      </c>
    </row>
    <row r="103" ht="12.75">
      <c r="B103" s="182" t="s">
        <v>107</v>
      </c>
    </row>
    <row r="104" ht="12.75">
      <c r="B104" s="182" t="s">
        <v>108</v>
      </c>
    </row>
    <row r="105" ht="12.75">
      <c r="B105" s="183"/>
    </row>
    <row r="106" ht="12.75">
      <c r="B106" s="180" t="s">
        <v>109</v>
      </c>
    </row>
    <row r="107" ht="12.75">
      <c r="B107" s="180"/>
    </row>
    <row r="108" ht="12.75">
      <c r="B108" s="180" t="s">
        <v>110</v>
      </c>
    </row>
  </sheetData>
  <sheetProtection/>
  <mergeCells count="55">
    <mergeCell ref="B92:I92"/>
    <mergeCell ref="H70:I70"/>
    <mergeCell ref="H71:I71"/>
    <mergeCell ref="H72:I72"/>
    <mergeCell ref="H73:I73"/>
    <mergeCell ref="B2:I2"/>
    <mergeCell ref="B88:I88"/>
    <mergeCell ref="C89:E89"/>
    <mergeCell ref="B38:I38"/>
    <mergeCell ref="B58:I58"/>
    <mergeCell ref="B41:F41"/>
    <mergeCell ref="B43:I43"/>
    <mergeCell ref="H62:I62"/>
    <mergeCell ref="B74:I74"/>
    <mergeCell ref="H68:I68"/>
    <mergeCell ref="H69:I69"/>
    <mergeCell ref="B30:E30"/>
    <mergeCell ref="H64:I64"/>
    <mergeCell ref="B35:I35"/>
    <mergeCell ref="H67:I67"/>
    <mergeCell ref="C59:E59"/>
    <mergeCell ref="H32:I32"/>
    <mergeCell ref="C75:E75"/>
    <mergeCell ref="B57:F57"/>
    <mergeCell ref="H65:I65"/>
    <mergeCell ref="B46:I46"/>
    <mergeCell ref="G95:I95"/>
    <mergeCell ref="H66:I66"/>
    <mergeCell ref="H61:I61"/>
    <mergeCell ref="H63:I63"/>
    <mergeCell ref="H59:I59"/>
    <mergeCell ref="H60:I60"/>
    <mergeCell ref="G97:I97"/>
    <mergeCell ref="C76:E76"/>
    <mergeCell ref="C84:E84"/>
    <mergeCell ref="C78:E78"/>
    <mergeCell ref="B77:I77"/>
    <mergeCell ref="G94:I94"/>
    <mergeCell ref="B83:I83"/>
    <mergeCell ref="C6:G6"/>
    <mergeCell ref="C34:E34"/>
    <mergeCell ref="C27:I27"/>
    <mergeCell ref="B28:J28"/>
    <mergeCell ref="F30:I30"/>
    <mergeCell ref="B32:G32"/>
    <mergeCell ref="B8:I8"/>
    <mergeCell ref="C3:I3"/>
    <mergeCell ref="C7:I7"/>
    <mergeCell ref="C9:F9"/>
    <mergeCell ref="G9:I9"/>
    <mergeCell ref="K3:N3"/>
    <mergeCell ref="C4:I4"/>
    <mergeCell ref="K4:N4"/>
    <mergeCell ref="C5:G5"/>
    <mergeCell ref="K5:N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2019-11-08T04:23:38Z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