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<sst xmlns="http://schemas.openxmlformats.org/spreadsheetml/2006/main" count="139" uniqueCount="112">
  <si>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</si>
  <si>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</si>
  <si>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</si>
  <si>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</si>
  <si>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</si>
  <si>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</si>
  <si>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</si>
  <si>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2016г. </t>
    </r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</si>
  <si>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</si>
  <si>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</si>
  <si>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</si>
  <si>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</si>
  <si>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</si>
  <si>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</si>
  <si>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</si>
  <si>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</si>
  <si>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</si>
  <si>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</si>
  <si>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</si>
  <si>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</si>
  <si>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</si>
  <si>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</si>
  <si>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</si>
  <si>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</si>
  <si>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</si>
  <si>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</si>
  <si>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</si>
  <si>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</si>
  <si>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</si>
  <si>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</si>
  <si>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</si>
  <si>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</si>
  <si>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</si>
  <si>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</si>
  <si>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</si>
  <si>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</si>
  <si>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</si>
  <si>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 xml:space="preserve">Двухэтажный жилой дом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</si>
  <si>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</si>
  <si>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</si>
  <si>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</si>
  <si>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</si>
  <si>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</si>
  <si>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</si>
  <si>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</si>
  <si>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</si>
  <si>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</si>
  <si>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</si>
  <si>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>Всего за перфорированные крепежи</t>
  </si>
  <si>
    <t xml:space="preserve">Шайба D 14 мм  (шт.)  </t>
  </si>
  <si>
    <t>Изоспан А (ветрозащита), м2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</si>
  <si>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</si>
  <si>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</si>
  <si>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</si>
  <si>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</si>
  <si>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</si>
  <si>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</si>
  <si>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</si>
  <si>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>Доска на фронтоны (сосна), м2</t>
  </si>
  <si>
    <t xml:space="preserve"> Межвенцовый утеплитель </t>
  </si>
  <si>
    <t>П.м.</t>
  </si>
  <si>
    <t>Стоимость</t>
  </si>
  <si>
    <t>Площадь фундамента,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</si>
  <si>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</si>
  <si>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</si>
  <si>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</si>
  <si>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</si>
  <si>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</si>
  <si>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</si>
  <si>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</si>
  <si>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</si>
  <si>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</si>
  <si>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</si>
  <si>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</si>
  <si>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</si>
  <si>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</si>
  <si>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</si>
  <si>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</si>
  <si>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</si>
  <si>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Опора бруса раскрытая, шт </t>
  </si>
  <si>
    <t xml:space="preserve"> №103</t>
  </si>
  <si>
    <t>«БОРИСОВ»</t>
  </si>
  <si>
    <t>10,69х9,69</t>
  </si>
  <si>
    <t>УРСА ГЕО М-11 (1уп =2 шт, V=1,2м3), м3.</t>
  </si>
  <si>
    <t>ФИО Ген. Директор</t>
  </si>
  <si>
    <t>Сотников Ю.И.</t>
  </si>
  <si>
    <t>ОБЩАЯ ВЕДОМОСТЬ МАТЕРИАЛОВ.</t>
  </si>
  <si>
    <r>
      <rPr>
        <b/>
        <sz val="11"/>
        <color indexed="10"/>
        <rFont val="Times New Roman"/>
        <family val="1"/>
      </rPr>
      <t xml:space="preserve">Внимание! </t>
    </r>
    <r>
      <rPr>
        <b/>
        <sz val="11"/>
        <color indexed="8"/>
        <rFont val="Times New Roman"/>
        <family val="1"/>
      </rPr>
      <t>В целях экономии. Все материалы кроме сруба вы можете приобрести самостоятельно</t>
    </r>
  </si>
  <si>
    <r>
      <t xml:space="preserve">Профилированный брус 170*230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</si>
  <si>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1. Размеры, свойства, цена, объем  материалов  по проекту №103:</t>
  </si>
  <si>
    <t>СТОИМОСТЬ СРУБА</t>
  </si>
  <si>
    <t>СТОЛБЫ ДЛЯ СРУБА</t>
  </si>
  <si>
    <t>ОКЛАДОЧНЫЙ ВЕНЕЦ ПОД СРУБ</t>
  </si>
  <si>
    <t>ПИЛОМАТЕРИАЛЫ ДЛЯ ВОЗВЕДЕНИЯ СРУБА ПОД КРЫШУ</t>
  </si>
  <si>
    <t>КРЕПЕЖ ДЛЯ СБОРКИ СРУБА ПОД КРЫШУ</t>
  </si>
  <si>
    <t>АНТИСЕПТИРОВАНИЕ пиломатериала</t>
  </si>
  <si>
    <t>АНТИСЕПТИРОВАНИЕ Готового стенокомплекта</t>
  </si>
  <si>
    <t>СТОИМОСТЬ  СТЕНОКОМПЛЕКТА ИТОГО</t>
  </si>
  <si>
    <t>МЕЖВЕНЦОВЫЙ УТЕПЛИТЕЛЬ</t>
  </si>
  <si>
    <t>ТЕПЛОИЗОЛЯЦИЯ</t>
  </si>
  <si>
    <t>КРОВЕЛЬНОЕ ПОКРЫТИЕ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</si>
  <si>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</si>
  <si>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</si>
  <si>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</si>
  <si>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</si>
  <si>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</si>
  <si>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</si>
  <si>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</si>
  <si>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</si>
  <si>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</si>
  <si>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</si>
  <si>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2. Срок изготовления Стено-комплекта 60 рабочих дней, с момента оплаты.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</si>
</sst>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52" fillId="0" borderId="10" xfId="0" applyFont="1" applyBorder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wrapText="1"/>
    </xf>
    <xf numFmtId="0" fontId="52" fillId="33" borderId="0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14" fontId="5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Border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wrapText="1"/>
    </xf>
    <xf numFmtId="0" fontId="53" fillId="0" borderId="0" xfId="0" applyFont="1" applyBorder="1" applyAlignment="1">
      <alignment horizontal="center" wrapText="1"/>
    </xf>
    <xf numFmtId="0" fontId="52" fillId="0" borderId="13" xfId="0" applyFont="1" applyBorder="1" applyAlignment="1">
      <alignment wrapText="1"/>
    </xf>
    <xf numFmtId="0" fontId="52" fillId="0" borderId="0" xfId="0" applyFont="1" applyBorder="1" applyAlignment="1">
      <alignment horizontal="center"/>
    </xf>
    <xf numFmtId="0" fontId="53" fillId="0" borderId="14" xfId="0" applyFont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6" xfId="0" applyFont="1" applyBorder="1" applyAlignment="1">
      <alignment horizontal="left" wrapText="1"/>
    </xf>
    <xf numFmtId="0" fontId="53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left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0" fontId="53" fillId="0" borderId="19" xfId="0" applyFont="1" applyBorder="1" applyAlignment="1">
      <alignment/>
    </xf>
    <xf numFmtId="0" fontId="53" fillId="0" borderId="19" xfId="0" applyFont="1" applyFill="1" applyBorder="1" applyAlignment="1">
      <alignment wrapText="1"/>
    </xf>
    <xf numFmtId="0" fontId="53" fillId="0" borderId="20" xfId="0" applyFont="1" applyFill="1" applyBorder="1" applyAlignment="1">
      <alignment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52" fillId="0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wrapText="1"/>
    </xf>
    <xf numFmtId="176" fontId="53" fillId="0" borderId="14" xfId="0" applyNumberFormat="1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176" fontId="53" fillId="0" borderId="25" xfId="0" applyNumberFormat="1" applyFont="1" applyBorder="1" applyAlignment="1">
      <alignment horizontal="center" vertical="center" wrapText="1"/>
    </xf>
    <xf numFmtId="176" fontId="53" fillId="0" borderId="14" xfId="0" applyNumberFormat="1" applyFont="1" applyBorder="1" applyAlignment="1">
      <alignment horizontal="center" vertical="center" wrapText="1"/>
    </xf>
    <xf numFmtId="176" fontId="53" fillId="0" borderId="26" xfId="0" applyNumberFormat="1" applyFont="1" applyBorder="1" applyAlignment="1">
      <alignment horizontal="center" vertical="center" wrapText="1"/>
    </xf>
    <xf numFmtId="176" fontId="53" fillId="0" borderId="27" xfId="0" applyNumberFormat="1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2" fontId="53" fillId="0" borderId="28" xfId="0" applyNumberFormat="1" applyFont="1" applyBorder="1" applyAlignment="1">
      <alignment horizontal="right" vertical="center" wrapText="1"/>
    </xf>
    <xf numFmtId="2" fontId="53" fillId="0" borderId="15" xfId="0" applyNumberFormat="1" applyFont="1" applyBorder="1" applyAlignment="1">
      <alignment horizontal="right" vertical="center" wrapText="1"/>
    </xf>
    <xf numFmtId="2" fontId="53" fillId="0" borderId="29" xfId="0" applyNumberFormat="1" applyFont="1" applyBorder="1" applyAlignment="1">
      <alignment horizontal="right" vertical="center" wrapText="1"/>
    </xf>
    <xf numFmtId="2" fontId="53" fillId="0" borderId="30" xfId="0" applyNumberFormat="1" applyFont="1" applyBorder="1" applyAlignment="1">
      <alignment horizontal="right" vertical="center" wrapText="1"/>
    </xf>
    <xf numFmtId="0" fontId="52" fillId="0" borderId="15" xfId="0" applyFont="1" applyBorder="1" applyAlignment="1">
      <alignment horizontal="right" vertical="center"/>
    </xf>
    <xf numFmtId="2" fontId="53" fillId="0" borderId="31" xfId="0" applyNumberFormat="1" applyFont="1" applyBorder="1" applyAlignment="1">
      <alignment horizontal="right" vertical="center" wrapText="1"/>
    </xf>
    <xf numFmtId="2" fontId="53" fillId="0" borderId="32" xfId="0" applyNumberFormat="1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34" borderId="33" xfId="0" applyFont="1" applyFill="1" applyBorder="1" applyAlignment="1">
      <alignment horizontal="center" vertical="center" wrapText="1"/>
    </xf>
    <xf numFmtId="176" fontId="53" fillId="0" borderId="33" xfId="0" applyNumberFormat="1" applyFont="1" applyBorder="1" applyAlignment="1">
      <alignment horizontal="center" vertical="center" wrapText="1"/>
    </xf>
    <xf numFmtId="0" fontId="53" fillId="34" borderId="34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53" fillId="34" borderId="36" xfId="0" applyFont="1" applyFill="1" applyBorder="1" applyAlignment="1">
      <alignment horizontal="center" vertical="center" wrapText="1"/>
    </xf>
    <xf numFmtId="176" fontId="53" fillId="0" borderId="35" xfId="0" applyNumberFormat="1" applyFont="1" applyBorder="1" applyAlignment="1">
      <alignment horizontal="center" vertical="center" wrapText="1"/>
    </xf>
    <xf numFmtId="0" fontId="53" fillId="34" borderId="35" xfId="0" applyFont="1" applyFill="1" applyBorder="1" applyAlignment="1">
      <alignment horizontal="center" vertical="center" wrapText="1"/>
    </xf>
    <xf numFmtId="1" fontId="53" fillId="0" borderId="27" xfId="0" applyNumberFormat="1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176" fontId="53" fillId="0" borderId="10" xfId="0" applyNumberFormat="1" applyFont="1" applyBorder="1" applyAlignment="1">
      <alignment horizontal="center" vertical="center" wrapText="1"/>
    </xf>
    <xf numFmtId="2" fontId="53" fillId="0" borderId="37" xfId="0" applyNumberFormat="1" applyFont="1" applyBorder="1" applyAlignment="1">
      <alignment horizontal="right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26" xfId="0" applyFont="1" applyBorder="1" applyAlignment="1">
      <alignment vertical="center" wrapText="1"/>
    </xf>
    <xf numFmtId="0" fontId="52" fillId="0" borderId="38" xfId="0" applyFont="1" applyBorder="1" applyAlignment="1">
      <alignment vertical="center" wrapText="1"/>
    </xf>
    <xf numFmtId="1" fontId="53" fillId="0" borderId="26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1" fontId="53" fillId="0" borderId="19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/>
    </xf>
    <xf numFmtId="0" fontId="53" fillId="33" borderId="24" xfId="0" applyFont="1" applyFill="1" applyBorder="1" applyAlignment="1">
      <alignment horizontal="left" wrapText="1"/>
    </xf>
    <xf numFmtId="0" fontId="53" fillId="0" borderId="14" xfId="0" applyFont="1" applyBorder="1" applyAlignment="1">
      <alignment horizontal="center" vertical="center" wrapText="1"/>
    </xf>
    <xf numFmtId="2" fontId="53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2" fontId="53" fillId="0" borderId="15" xfId="0" applyNumberFormat="1" applyFont="1" applyBorder="1" applyAlignment="1">
      <alignment vertical="center"/>
    </xf>
    <xf numFmtId="2" fontId="53" fillId="0" borderId="39" xfId="0" applyNumberFormat="1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3" fillId="34" borderId="17" xfId="0" applyFont="1" applyFill="1" applyBorder="1" applyAlignment="1">
      <alignment horizontal="left" vertical="center" wrapText="1"/>
    </xf>
    <xf numFmtId="0" fontId="53" fillId="34" borderId="19" xfId="0" applyFont="1" applyFill="1" applyBorder="1" applyAlignment="1">
      <alignment horizontal="left" vertical="center" wrapText="1"/>
    </xf>
    <xf numFmtId="0" fontId="53" fillId="34" borderId="20" xfId="0" applyFont="1" applyFill="1" applyBorder="1" applyAlignment="1">
      <alignment horizontal="left" vertical="center" wrapText="1"/>
    </xf>
    <xf numFmtId="1" fontId="52" fillId="35" borderId="40" xfId="0" applyNumberFormat="1" applyFont="1" applyFill="1" applyBorder="1" applyAlignment="1">
      <alignment horizontal="center" vertical="center"/>
    </xf>
    <xf numFmtId="1" fontId="52" fillId="35" borderId="41" xfId="0" applyNumberFormat="1" applyFont="1" applyFill="1" applyBorder="1" applyAlignment="1">
      <alignment horizontal="center" vertical="center"/>
    </xf>
    <xf numFmtId="0" fontId="52" fillId="0" borderId="33" xfId="0" applyFont="1" applyBorder="1" applyAlignment="1">
      <alignment wrapText="1"/>
    </xf>
    <xf numFmtId="1" fontId="56" fillId="35" borderId="42" xfId="0" applyNumberFormat="1" applyFont="1" applyFill="1" applyBorder="1" applyAlignment="1">
      <alignment horizontal="center" vertical="center"/>
    </xf>
    <xf numFmtId="0" fontId="52" fillId="0" borderId="43" xfId="0" applyFont="1" applyBorder="1" applyAlignment="1">
      <alignment wrapText="1"/>
    </xf>
    <xf numFmtId="0" fontId="52" fillId="0" borderId="19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53" fillId="0" borderId="24" xfId="0" applyFont="1" applyBorder="1" applyAlignment="1">
      <alignment wrapText="1"/>
    </xf>
    <xf numFmtId="0" fontId="53" fillId="0" borderId="14" xfId="0" applyFont="1" applyFill="1" applyBorder="1" applyAlignment="1">
      <alignment horizontal="center" vertical="center"/>
    </xf>
    <xf numFmtId="1" fontId="53" fillId="34" borderId="14" xfId="0" applyNumberFormat="1" applyFont="1" applyFill="1" applyBorder="1" applyAlignment="1">
      <alignment horizontal="center" vertical="center"/>
    </xf>
    <xf numFmtId="0" fontId="52" fillId="0" borderId="15" xfId="0" applyFont="1" applyBorder="1" applyAlignment="1">
      <alignment horizontal="right"/>
    </xf>
    <xf numFmtId="0" fontId="52" fillId="0" borderId="0" xfId="0" applyFont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53" fillId="34" borderId="33" xfId="0" applyFont="1" applyFill="1" applyBorder="1" applyAlignment="1">
      <alignment horizontal="left" wrapText="1"/>
    </xf>
    <xf numFmtId="14" fontId="53" fillId="36" borderId="10" xfId="0" applyNumberFormat="1" applyFont="1" applyFill="1" applyBorder="1" applyAlignment="1">
      <alignment horizontal="left" wrapText="1"/>
    </xf>
    <xf numFmtId="0" fontId="53" fillId="36" borderId="10" xfId="0" applyFont="1" applyFill="1" applyBorder="1" applyAlignment="1">
      <alignment horizontal="left" wrapText="1"/>
    </xf>
    <xf numFmtId="0" fontId="53" fillId="34" borderId="17" xfId="0" applyFont="1" applyFill="1" applyBorder="1" applyAlignment="1">
      <alignment horizontal="left" wrapText="1"/>
    </xf>
    <xf numFmtId="0" fontId="53" fillId="34" borderId="19" xfId="0" applyFont="1" applyFill="1" applyBorder="1" applyAlignment="1">
      <alignment horizontal="left" wrapText="1"/>
    </xf>
    <xf numFmtId="0" fontId="53" fillId="34" borderId="20" xfId="0" applyFont="1" applyFill="1" applyBorder="1" applyAlignment="1">
      <alignment horizontal="left" wrapText="1"/>
    </xf>
    <xf numFmtId="0" fontId="57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3" fillId="0" borderId="17" xfId="0" applyFont="1" applyFill="1" applyBorder="1" applyAlignment="1">
      <alignment horizontal="left" wrapText="1"/>
    </xf>
    <xf numFmtId="0" fontId="53" fillId="0" borderId="19" xfId="0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6" fillId="34" borderId="10" xfId="0" applyFont="1" applyFill="1" applyBorder="1" applyAlignment="1">
      <alignment horizontal="center" wrapText="1"/>
    </xf>
    <xf numFmtId="0" fontId="53" fillId="0" borderId="17" xfId="0" applyFont="1" applyBorder="1" applyAlignment="1">
      <alignment horizontal="left" wrapText="1"/>
    </xf>
    <xf numFmtId="0" fontId="53" fillId="0" borderId="19" xfId="0" applyFont="1" applyBorder="1" applyAlignment="1">
      <alignment horizontal="left" wrapText="1"/>
    </xf>
    <xf numFmtId="0" fontId="52" fillId="0" borderId="19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2" fillId="0" borderId="39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wrapText="1"/>
    </xf>
    <xf numFmtId="0" fontId="53" fillId="0" borderId="43" xfId="0" applyFont="1" applyBorder="1" applyAlignment="1">
      <alignment horizontal="left"/>
    </xf>
    <xf numFmtId="0" fontId="52" fillId="33" borderId="10" xfId="0" applyFont="1" applyFill="1" applyBorder="1" applyAlignment="1">
      <alignment horizontal="center"/>
    </xf>
    <xf numFmtId="0" fontId="53" fillId="0" borderId="44" xfId="0" applyFont="1" applyBorder="1" applyAlignment="1">
      <alignment horizontal="left" wrapText="1"/>
    </xf>
    <xf numFmtId="0" fontId="53" fillId="0" borderId="45" xfId="0" applyFont="1" applyBorder="1" applyAlignment="1">
      <alignment horizontal="left" wrapText="1"/>
    </xf>
    <xf numFmtId="0" fontId="53" fillId="0" borderId="47" xfId="0" applyFont="1" applyBorder="1" applyAlignment="1">
      <alignment horizontal="left" wrapText="1"/>
    </xf>
    <xf numFmtId="0" fontId="53" fillId="0" borderId="19" xfId="0" applyFont="1" applyBorder="1" applyAlignment="1">
      <alignment horizontal="left"/>
    </xf>
    <xf numFmtId="0" fontId="53" fillId="0" borderId="10" xfId="0" applyFont="1" applyBorder="1" applyAlignment="1">
      <alignment horizontal="right" vertical="center"/>
    </xf>
    <xf numFmtId="0" fontId="53" fillId="0" borderId="37" xfId="0" applyFont="1" applyBorder="1" applyAlignment="1">
      <alignment horizontal="right" vertical="center"/>
    </xf>
    <xf numFmtId="0" fontId="52" fillId="0" borderId="38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2" fontId="52" fillId="0" borderId="49" xfId="0" applyNumberFormat="1" applyFont="1" applyBorder="1" applyAlignment="1">
      <alignment horizontal="right"/>
    </xf>
    <xf numFmtId="2" fontId="52" fillId="0" borderId="48" xfId="0" applyNumberFormat="1" applyFont="1" applyBorder="1" applyAlignment="1">
      <alignment horizontal="right"/>
    </xf>
    <xf numFmtId="0" fontId="52" fillId="0" borderId="39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3" fillId="0" borderId="50" xfId="0" applyFont="1" applyBorder="1" applyAlignment="1">
      <alignment horizontal="left"/>
    </xf>
    <xf numFmtId="0" fontId="53" fillId="0" borderId="39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2" fillId="0" borderId="5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666750</xdr:colOff>
      <xdr:row>1</xdr:row>
      <xdr:rowOff>19050</xdr:rowOff>
    </xdr:from>
    <xdr:to>
      <xdr:col>5</xdr:col>
      <xdr:colOff>666750</xdr:colOff>
      <xdr:row>1</xdr:row>
      <xdr:rowOff>1257300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90500"/>
          <a:ext cx="1866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7"/>
  <sheetViews>
    <sheetView tabSelected="1" zoomScalePageLayoutView="0" workbookViewId="0" topLeftCell="A88">
      <selection activeCell="B95" sqref="B95:B107"/>
    </sheetView>
  </sheetViews>
  <sheetFormatPr defaultColWidth="9.00390625" defaultRowHeight="12.75"/>
  <cols>
    <col min="1" max="1" width="1.37890625" style="0" customWidth="1"/>
    <col min="2" max="2" width="41.25390625" style="0" customWidth="1"/>
    <col min="3" max="3" width="12.00390625" style="0" customWidth="1"/>
    <col min="4" max="4" width="6.375" style="0" customWidth="1"/>
    <col min="5" max="5" width="6.125" style="0" customWidth="1"/>
    <col min="6" max="6" width="12.125" style="0" customWidth="1"/>
    <col min="7" max="7" width="15.00390625" style="0" customWidth="1"/>
    <col min="8" max="8" width="13.00390625" style="0" customWidth="1"/>
    <col min="9" max="9" width="25.25390625" style="0" customWidth="1"/>
  </cols>
  <sheetData>
    <row r="1" ht="13.5" thickBot="1"/>
    <row r="2" spans="2:9" ht="100.5" customHeight="1" thickBot="1">
      <c r="B2" s="127"/>
      <c r="C2" s="128"/>
      <c r="D2" s="128"/>
      <c r="E2" s="128"/>
      <c r="F2" s="128"/>
      <c r="G2" s="128"/>
      <c r="H2" s="128"/>
      <c r="I2" s="129"/>
    </row>
    <row r="3" spans="2:15" ht="18.75" customHeight="1">
      <c r="B3" s="114" t="s">
        <v>0</v>
      </c>
      <c r="C3" s="130" t="s">
        <v>80</v>
      </c>
      <c r="D3" s="130"/>
      <c r="E3" s="130"/>
      <c r="F3" s="130"/>
      <c r="G3" s="130"/>
      <c r="H3" s="130"/>
      <c r="I3" s="130"/>
      <c r="J3" s="3"/>
      <c r="K3" s="136"/>
      <c r="L3" s="136"/>
      <c r="M3" s="136"/>
      <c r="N3" s="136"/>
      <c r="O3" s="136"/>
    </row>
    <row r="4" spans="2:15" ht="15">
      <c r="B4" s="4" t="s">
        <v>1</v>
      </c>
      <c r="C4" s="137"/>
      <c r="D4" s="137"/>
      <c r="E4" s="137"/>
      <c r="F4" s="137"/>
      <c r="G4" s="137"/>
      <c r="H4" s="137"/>
      <c r="I4" s="137"/>
      <c r="J4" s="3"/>
      <c r="K4" s="36"/>
      <c r="L4" s="138"/>
      <c r="M4" s="138"/>
      <c r="N4" s="138"/>
      <c r="O4" s="138"/>
    </row>
    <row r="5" spans="2:15" ht="14.25" customHeight="1">
      <c r="B5" s="2" t="s">
        <v>2</v>
      </c>
      <c r="C5" s="139" t="s">
        <v>3</v>
      </c>
      <c r="D5" s="140"/>
      <c r="E5" s="140"/>
      <c r="F5" s="140"/>
      <c r="G5" s="140"/>
      <c r="H5" s="32" t="s">
        <v>4</v>
      </c>
      <c r="I5" s="33"/>
      <c r="J5" s="3"/>
      <c r="K5" s="5"/>
      <c r="L5" s="141"/>
      <c r="M5" s="141"/>
      <c r="N5" s="141"/>
      <c r="O5" s="141"/>
    </row>
    <row r="6" spans="2:10" ht="17.25" customHeight="1">
      <c r="B6" s="2" t="s">
        <v>84</v>
      </c>
      <c r="C6" s="143" t="s">
        <v>85</v>
      </c>
      <c r="D6" s="144"/>
      <c r="E6" s="144"/>
      <c r="F6" s="144"/>
      <c r="G6" s="144"/>
      <c r="H6" s="32" t="s">
        <v>4</v>
      </c>
      <c r="I6" s="33"/>
      <c r="J6" s="3"/>
    </row>
    <row r="7" spans="2:10" ht="15">
      <c r="B7" s="2" t="s">
        <v>5</v>
      </c>
      <c r="C7" s="131"/>
      <c r="D7" s="132"/>
      <c r="E7" s="132"/>
      <c r="F7" s="132"/>
      <c r="G7" s="132"/>
      <c r="H7" s="132"/>
      <c r="I7" s="132"/>
      <c r="J7" s="3"/>
    </row>
    <row r="8" spans="2:10" ht="15">
      <c r="B8" s="145" t="s">
        <v>44</v>
      </c>
      <c r="C8" s="145"/>
      <c r="D8" s="145"/>
      <c r="E8" s="145"/>
      <c r="F8" s="145"/>
      <c r="G8" s="145"/>
      <c r="H8" s="145"/>
      <c r="I8" s="145"/>
      <c r="J8" s="3"/>
    </row>
    <row r="9" spans="2:10" ht="15">
      <c r="B9" s="4" t="s">
        <v>6</v>
      </c>
      <c r="C9" s="142" t="s">
        <v>37</v>
      </c>
      <c r="D9" s="142"/>
      <c r="E9" s="142"/>
      <c r="F9" s="142"/>
      <c r="G9" s="133" t="s">
        <v>81</v>
      </c>
      <c r="H9" s="134"/>
      <c r="I9" s="135"/>
      <c r="J9" s="3"/>
    </row>
    <row r="10" spans="2:10" ht="15" customHeight="1">
      <c r="B10" s="21" t="s">
        <v>63</v>
      </c>
      <c r="C10" s="109" t="s">
        <v>82</v>
      </c>
      <c r="D10" s="110"/>
      <c r="E10" s="110"/>
      <c r="F10" s="110"/>
      <c r="G10" s="110"/>
      <c r="H10" s="110"/>
      <c r="I10" s="111"/>
      <c r="J10" s="3"/>
    </row>
    <row r="11" spans="2:10" ht="15">
      <c r="B11" s="21" t="s">
        <v>64</v>
      </c>
      <c r="C11" s="109">
        <v>172.8</v>
      </c>
      <c r="D11" s="110"/>
      <c r="E11" s="110"/>
      <c r="F11" s="110"/>
      <c r="G11" s="110"/>
      <c r="H11" s="110"/>
      <c r="I11" s="111"/>
      <c r="J11" s="3"/>
    </row>
    <row r="12" spans="2:10" ht="15">
      <c r="B12" s="21" t="s">
        <v>65</v>
      </c>
      <c r="C12" s="109">
        <v>145.22</v>
      </c>
      <c r="D12" s="110"/>
      <c r="E12" s="110"/>
      <c r="F12" s="110"/>
      <c r="G12" s="110"/>
      <c r="H12" s="110"/>
      <c r="I12" s="111"/>
      <c r="J12" s="3"/>
    </row>
    <row r="13" spans="2:10" ht="15">
      <c r="B13" s="21" t="s">
        <v>66</v>
      </c>
      <c r="C13" s="109">
        <v>62.01</v>
      </c>
      <c r="D13" s="110"/>
      <c r="E13" s="110"/>
      <c r="F13" s="110"/>
      <c r="G13" s="110"/>
      <c r="H13" s="110"/>
      <c r="I13" s="111"/>
      <c r="J13" s="3"/>
    </row>
    <row r="14" spans="2:10" ht="15">
      <c r="B14" s="21" t="s">
        <v>67</v>
      </c>
      <c r="C14" s="109">
        <v>0</v>
      </c>
      <c r="D14" s="110"/>
      <c r="E14" s="110"/>
      <c r="F14" s="110"/>
      <c r="G14" s="110"/>
      <c r="H14" s="110"/>
      <c r="I14" s="111"/>
      <c r="J14" s="3"/>
    </row>
    <row r="15" spans="2:10" ht="15">
      <c r="B15" s="108" t="s">
        <v>68</v>
      </c>
      <c r="C15" s="109">
        <v>71.33</v>
      </c>
      <c r="D15" s="110"/>
      <c r="E15" s="110"/>
      <c r="F15" s="110"/>
      <c r="G15" s="110"/>
      <c r="H15" s="110"/>
      <c r="I15" s="111"/>
      <c r="J15" s="3"/>
    </row>
    <row r="16" spans="2:10" ht="15">
      <c r="B16" s="21" t="s">
        <v>69</v>
      </c>
      <c r="C16" s="109">
        <v>11.88</v>
      </c>
      <c r="D16" s="110"/>
      <c r="E16" s="110"/>
      <c r="F16" s="110"/>
      <c r="G16" s="110"/>
      <c r="H16" s="110"/>
      <c r="I16" s="111"/>
      <c r="J16" s="3"/>
    </row>
    <row r="17" spans="2:10" ht="15">
      <c r="B17" s="21" t="s">
        <v>70</v>
      </c>
      <c r="C17" s="109">
        <v>0</v>
      </c>
      <c r="D17" s="110"/>
      <c r="E17" s="110"/>
      <c r="F17" s="110"/>
      <c r="G17" s="110"/>
      <c r="H17" s="110"/>
      <c r="I17" s="111"/>
      <c r="J17" s="3"/>
    </row>
    <row r="18" spans="2:10" ht="15">
      <c r="B18" s="21" t="s">
        <v>71</v>
      </c>
      <c r="C18" s="109">
        <v>94.23</v>
      </c>
      <c r="D18" s="110"/>
      <c r="E18" s="110"/>
      <c r="F18" s="110"/>
      <c r="G18" s="110"/>
      <c r="H18" s="110"/>
      <c r="I18" s="111"/>
      <c r="J18" s="3"/>
    </row>
    <row r="19" spans="2:10" ht="15">
      <c r="B19" s="21" t="s">
        <v>72</v>
      </c>
      <c r="C19" s="109">
        <v>369.71</v>
      </c>
      <c r="D19" s="110"/>
      <c r="E19" s="110"/>
      <c r="F19" s="110"/>
      <c r="G19" s="110"/>
      <c r="H19" s="110"/>
      <c r="I19" s="111"/>
      <c r="J19" s="3"/>
    </row>
    <row r="20" spans="2:10" ht="15">
      <c r="B20" s="21" t="s">
        <v>73</v>
      </c>
      <c r="C20" s="109">
        <v>13.28</v>
      </c>
      <c r="D20" s="110"/>
      <c r="E20" s="110"/>
      <c r="F20" s="110"/>
      <c r="G20" s="110"/>
      <c r="H20" s="110"/>
      <c r="I20" s="111"/>
      <c r="J20" s="3"/>
    </row>
    <row r="21" spans="2:10" ht="15">
      <c r="B21" s="21" t="s">
        <v>74</v>
      </c>
      <c r="C21" s="109">
        <v>128.046</v>
      </c>
      <c r="D21" s="110"/>
      <c r="E21" s="110"/>
      <c r="F21" s="110"/>
      <c r="G21" s="110"/>
      <c r="H21" s="110"/>
      <c r="I21" s="111"/>
      <c r="J21" s="3"/>
    </row>
    <row r="22" spans="2:10" ht="15">
      <c r="B22" s="21" t="s">
        <v>75</v>
      </c>
      <c r="C22" s="109">
        <v>133.196</v>
      </c>
      <c r="D22" s="110"/>
      <c r="E22" s="110"/>
      <c r="F22" s="110"/>
      <c r="G22" s="110"/>
      <c r="H22" s="110"/>
      <c r="I22" s="111"/>
      <c r="J22" s="3"/>
    </row>
    <row r="23" spans="2:10" ht="15">
      <c r="B23" s="21" t="s">
        <v>76</v>
      </c>
      <c r="C23" s="109">
        <v>0</v>
      </c>
      <c r="D23" s="110"/>
      <c r="E23" s="110"/>
      <c r="F23" s="110"/>
      <c r="G23" s="110"/>
      <c r="H23" s="110"/>
      <c r="I23" s="111"/>
      <c r="J23" s="3"/>
    </row>
    <row r="24" spans="2:10" ht="15">
      <c r="B24" s="21" t="s">
        <v>77</v>
      </c>
      <c r="C24" s="109">
        <v>21.19</v>
      </c>
      <c r="D24" s="110"/>
      <c r="E24" s="110"/>
      <c r="F24" s="110"/>
      <c r="G24" s="110"/>
      <c r="H24" s="110"/>
      <c r="I24" s="111"/>
      <c r="J24" s="3"/>
    </row>
    <row r="25" spans="2:10" ht="15">
      <c r="B25" s="21" t="s">
        <v>78</v>
      </c>
      <c r="C25" s="109">
        <v>23.78</v>
      </c>
      <c r="D25" s="110"/>
      <c r="E25" s="110"/>
      <c r="F25" s="110"/>
      <c r="G25" s="110"/>
      <c r="H25" s="110"/>
      <c r="I25" s="111"/>
      <c r="J25" s="3"/>
    </row>
    <row r="26" spans="2:10" ht="15">
      <c r="B26" s="21" t="s">
        <v>62</v>
      </c>
      <c r="C26" s="109">
        <v>86.4</v>
      </c>
      <c r="D26" s="110"/>
      <c r="E26" s="110"/>
      <c r="F26" s="110"/>
      <c r="G26" s="110"/>
      <c r="H26" s="110"/>
      <c r="I26" s="111"/>
      <c r="J26" s="3"/>
    </row>
    <row r="27" spans="2:10" ht="15">
      <c r="B27" s="6"/>
      <c r="C27" s="148"/>
      <c r="D27" s="148"/>
      <c r="E27" s="148"/>
      <c r="F27" s="148"/>
      <c r="G27" s="148"/>
      <c r="H27" s="148"/>
      <c r="I27" s="148"/>
      <c r="J27" s="3"/>
    </row>
    <row r="28" spans="2:10" ht="25.5">
      <c r="B28" s="149" t="s">
        <v>86</v>
      </c>
      <c r="C28" s="149"/>
      <c r="D28" s="149"/>
      <c r="E28" s="149"/>
      <c r="F28" s="149"/>
      <c r="G28" s="149"/>
      <c r="H28" s="149"/>
      <c r="I28" s="149"/>
      <c r="J28" s="149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35.25" customHeight="1">
      <c r="B30" s="156" t="s">
        <v>87</v>
      </c>
      <c r="C30" s="156"/>
      <c r="D30" s="156"/>
      <c r="E30" s="156"/>
      <c r="F30" s="158" t="s">
        <v>7</v>
      </c>
      <c r="G30" s="158"/>
      <c r="H30" s="158"/>
      <c r="I30" s="158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46" t="s">
        <v>89</v>
      </c>
      <c r="C32" s="146"/>
      <c r="D32" s="146"/>
      <c r="E32" s="146"/>
      <c r="F32" s="146"/>
      <c r="G32" s="146"/>
      <c r="H32" s="147" t="str">
        <f>G9</f>
        <v>«БОРИСОВ»</v>
      </c>
      <c r="I32" s="147"/>
      <c r="J32" s="53"/>
    </row>
    <row r="33" spans="2:10" ht="15" thickBot="1">
      <c r="B33" s="52"/>
      <c r="C33" s="52"/>
      <c r="D33" s="52"/>
      <c r="E33" s="52"/>
      <c r="F33" s="52"/>
      <c r="G33" s="52"/>
      <c r="H33" s="53"/>
      <c r="I33" s="53"/>
      <c r="J33" s="53"/>
    </row>
    <row r="34" spans="2:10" ht="32.25" customHeight="1" thickBot="1">
      <c r="B34" s="42" t="s">
        <v>8</v>
      </c>
      <c r="C34" s="150" t="s">
        <v>9</v>
      </c>
      <c r="D34" s="151"/>
      <c r="E34" s="152"/>
      <c r="F34" s="50" t="s">
        <v>10</v>
      </c>
      <c r="G34" s="50" t="s">
        <v>11</v>
      </c>
      <c r="H34" s="50" t="s">
        <v>54</v>
      </c>
      <c r="I34" s="51" t="s">
        <v>12</v>
      </c>
      <c r="J34" s="54"/>
    </row>
    <row r="35" spans="2:10" ht="15" thickBot="1">
      <c r="B35" s="153" t="s">
        <v>90</v>
      </c>
      <c r="C35" s="154"/>
      <c r="D35" s="154"/>
      <c r="E35" s="154"/>
      <c r="F35" s="154"/>
      <c r="G35" s="154"/>
      <c r="H35" s="154"/>
      <c r="I35" s="155"/>
      <c r="J35" s="11"/>
    </row>
    <row r="36" spans="2:10" ht="30.75" thickBot="1">
      <c r="B36" s="39" t="s">
        <v>88</v>
      </c>
      <c r="C36" s="59">
        <v>240</v>
      </c>
      <c r="D36" s="83">
        <v>180</v>
      </c>
      <c r="E36" s="83">
        <v>4150</v>
      </c>
      <c r="F36" s="84">
        <v>387</v>
      </c>
      <c r="G36" s="55">
        <f>C36*D36*E36*F36/1000000000</f>
        <v>69.38136</v>
      </c>
      <c r="H36" s="59">
        <v>15800</v>
      </c>
      <c r="I36" s="63">
        <f>G36*H36</f>
        <v>1096225.4880000001</v>
      </c>
      <c r="J36" s="11"/>
    </row>
    <row r="37" spans="2:10" ht="30.75" thickBot="1">
      <c r="B37" s="39" t="s">
        <v>88</v>
      </c>
      <c r="C37" s="60">
        <v>240</v>
      </c>
      <c r="D37" s="19">
        <v>180</v>
      </c>
      <c r="E37" s="19">
        <v>6150</v>
      </c>
      <c r="F37" s="85">
        <v>177</v>
      </c>
      <c r="G37" s="56">
        <f>C37*D37*E37*F37/1000000000</f>
        <v>47.02536</v>
      </c>
      <c r="H37" s="60">
        <v>15800</v>
      </c>
      <c r="I37" s="64">
        <f>G37*H37</f>
        <v>743000.688</v>
      </c>
      <c r="J37" s="11"/>
    </row>
    <row r="38" spans="2:10" ht="15" thickBot="1">
      <c r="B38" s="153" t="s">
        <v>91</v>
      </c>
      <c r="C38" s="154"/>
      <c r="D38" s="154"/>
      <c r="E38" s="154"/>
      <c r="F38" s="154"/>
      <c r="G38" s="154"/>
      <c r="H38" s="154"/>
      <c r="I38" s="155"/>
      <c r="J38" s="11"/>
    </row>
    <row r="39" spans="2:10" ht="15">
      <c r="B39" s="37" t="s">
        <v>38</v>
      </c>
      <c r="C39" s="70">
        <v>240</v>
      </c>
      <c r="D39" s="61">
        <v>180</v>
      </c>
      <c r="E39" s="61">
        <v>4000</v>
      </c>
      <c r="F39" s="71">
        <v>0</v>
      </c>
      <c r="G39" s="57">
        <f>C39*D39*E39*F39/1000000000</f>
        <v>0</v>
      </c>
      <c r="H39" s="61">
        <v>11800</v>
      </c>
      <c r="I39" s="65">
        <f>G39*H39</f>
        <v>0</v>
      </c>
      <c r="J39" s="11"/>
    </row>
    <row r="40" spans="2:10" ht="15.75" thickBot="1">
      <c r="B40" s="40" t="s">
        <v>38</v>
      </c>
      <c r="C40" s="72">
        <v>240</v>
      </c>
      <c r="D40" s="62">
        <v>180</v>
      </c>
      <c r="E40" s="62">
        <v>6000</v>
      </c>
      <c r="F40" s="73">
        <v>1</v>
      </c>
      <c r="G40" s="58">
        <f>C40*D40*E40*F40/1000000000</f>
        <v>0.2592</v>
      </c>
      <c r="H40" s="62">
        <v>11800</v>
      </c>
      <c r="I40" s="66">
        <f>G40*H40</f>
        <v>3058.56</v>
      </c>
      <c r="J40" s="11"/>
    </row>
    <row r="41" spans="2:10" ht="18" customHeight="1" thickBot="1">
      <c r="B41" s="159" t="s">
        <v>96</v>
      </c>
      <c r="C41" s="160"/>
      <c r="D41" s="160"/>
      <c r="E41" s="160"/>
      <c r="F41" s="161"/>
      <c r="G41" s="49">
        <f>94.23+G39+G40</f>
        <v>94.48920000000001</v>
      </c>
      <c r="H41" s="18">
        <f>'[1]Лист1'!$D$65</f>
        <v>400</v>
      </c>
      <c r="I41" s="67">
        <f>G41*H41</f>
        <v>37795.68000000001</v>
      </c>
      <c r="J41" s="9"/>
    </row>
    <row r="42" spans="2:10" ht="31.5" customHeight="1" thickBot="1">
      <c r="B42" s="48" t="s">
        <v>97</v>
      </c>
      <c r="C42" s="112"/>
      <c r="D42" s="113"/>
      <c r="E42" s="113"/>
      <c r="F42" s="113"/>
      <c r="G42" s="113"/>
      <c r="H42" s="113"/>
      <c r="I42" s="115">
        <f>I36+I37+I39+I40+I41</f>
        <v>1880080.416</v>
      </c>
      <c r="J42" s="9"/>
    </row>
    <row r="43" spans="2:10" ht="15.75" customHeight="1" thickBot="1">
      <c r="B43" s="153" t="s">
        <v>92</v>
      </c>
      <c r="C43" s="154"/>
      <c r="D43" s="154"/>
      <c r="E43" s="154"/>
      <c r="F43" s="154"/>
      <c r="G43" s="154"/>
      <c r="H43" s="154"/>
      <c r="I43" s="155"/>
      <c r="J43" s="11"/>
    </row>
    <row r="44" spans="2:10" ht="20.25" customHeight="1">
      <c r="B44" s="12" t="s">
        <v>13</v>
      </c>
      <c r="C44" s="70">
        <v>240</v>
      </c>
      <c r="D44" s="61">
        <v>180</v>
      </c>
      <c r="E44" s="61">
        <v>4000</v>
      </c>
      <c r="F44" s="71">
        <v>14</v>
      </c>
      <c r="G44" s="57">
        <f>C44*D44*E44*F44/1000000000</f>
        <v>2.4192</v>
      </c>
      <c r="H44" s="61">
        <v>11800</v>
      </c>
      <c r="I44" s="65">
        <f>G44*H44</f>
        <v>28546.56</v>
      </c>
      <c r="J44" s="11"/>
    </row>
    <row r="45" spans="2:10" ht="19.5" customHeight="1" thickBot="1">
      <c r="B45" s="14" t="s">
        <v>13</v>
      </c>
      <c r="C45" s="72">
        <v>240</v>
      </c>
      <c r="D45" s="62">
        <v>180</v>
      </c>
      <c r="E45" s="62">
        <v>6000</v>
      </c>
      <c r="F45" s="73">
        <v>4</v>
      </c>
      <c r="G45" s="58">
        <f>C45*D45*E45*F45/1000000000</f>
        <v>1.0368</v>
      </c>
      <c r="H45" s="62">
        <v>11800</v>
      </c>
      <c r="I45" s="66">
        <f>G45*H45</f>
        <v>12234.24</v>
      </c>
      <c r="J45" s="11"/>
    </row>
    <row r="46" spans="2:12" ht="16.5" customHeight="1" thickBot="1">
      <c r="B46" s="153" t="s">
        <v>93</v>
      </c>
      <c r="C46" s="154"/>
      <c r="D46" s="154"/>
      <c r="E46" s="154"/>
      <c r="F46" s="154"/>
      <c r="G46" s="154"/>
      <c r="H46" s="154"/>
      <c r="I46" s="155"/>
      <c r="J46" s="3"/>
      <c r="K46" s="10"/>
      <c r="L46" s="10"/>
    </row>
    <row r="47" spans="2:12" ht="18.75" customHeight="1" thickBot="1">
      <c r="B47" s="37" t="s">
        <v>39</v>
      </c>
      <c r="C47" s="61">
        <v>100</v>
      </c>
      <c r="D47" s="61">
        <v>180</v>
      </c>
      <c r="E47" s="61">
        <v>4000</v>
      </c>
      <c r="F47" s="71">
        <v>21</v>
      </c>
      <c r="G47" s="57">
        <f aca="true" t="shared" si="0" ref="G47:G52">C47*D47*E47*F47/1000000000</f>
        <v>1.512</v>
      </c>
      <c r="H47" s="61">
        <v>10500</v>
      </c>
      <c r="I47" s="65">
        <f aca="true" t="shared" si="1" ref="I47:I54">G47*H47</f>
        <v>15876</v>
      </c>
      <c r="J47" s="15"/>
      <c r="K47" s="10"/>
      <c r="L47" s="10"/>
    </row>
    <row r="48" spans="2:12" ht="18.75" customHeight="1" thickBot="1">
      <c r="B48" s="40" t="s">
        <v>39</v>
      </c>
      <c r="C48" s="62">
        <v>100</v>
      </c>
      <c r="D48" s="62">
        <v>180</v>
      </c>
      <c r="E48" s="62">
        <v>6000</v>
      </c>
      <c r="F48" s="73">
        <v>8</v>
      </c>
      <c r="G48" s="58">
        <f t="shared" si="0"/>
        <v>0.864</v>
      </c>
      <c r="H48" s="61">
        <v>10500</v>
      </c>
      <c r="I48" s="66">
        <f t="shared" si="1"/>
        <v>9072</v>
      </c>
      <c r="J48" s="15"/>
      <c r="K48" s="10"/>
      <c r="L48" s="10"/>
    </row>
    <row r="49" spans="2:12" ht="18.75" customHeight="1" thickBot="1">
      <c r="B49" s="41" t="s">
        <v>40</v>
      </c>
      <c r="C49" s="74">
        <v>50</v>
      </c>
      <c r="D49" s="74">
        <v>180</v>
      </c>
      <c r="E49" s="61">
        <v>4000</v>
      </c>
      <c r="F49" s="75">
        <v>0</v>
      </c>
      <c r="G49" s="76">
        <f t="shared" si="0"/>
        <v>0</v>
      </c>
      <c r="H49" s="61">
        <v>10500</v>
      </c>
      <c r="I49" s="68">
        <f t="shared" si="1"/>
        <v>0</v>
      </c>
      <c r="J49" s="15"/>
      <c r="K49" s="10"/>
      <c r="L49" s="10"/>
    </row>
    <row r="50" spans="2:12" ht="18.75" customHeight="1" thickBot="1">
      <c r="B50" s="40" t="s">
        <v>40</v>
      </c>
      <c r="C50" s="62">
        <v>50</v>
      </c>
      <c r="D50" s="62">
        <v>180</v>
      </c>
      <c r="E50" s="62">
        <v>6000</v>
      </c>
      <c r="F50" s="73">
        <v>56</v>
      </c>
      <c r="G50" s="58">
        <f t="shared" si="0"/>
        <v>3.024</v>
      </c>
      <c r="H50" s="61">
        <v>10500</v>
      </c>
      <c r="I50" s="66">
        <f t="shared" si="1"/>
        <v>31752</v>
      </c>
      <c r="J50" s="15"/>
      <c r="K50" s="10"/>
      <c r="L50" s="10"/>
    </row>
    <row r="51" spans="2:12" ht="18.75" customHeight="1" thickBot="1">
      <c r="B51" s="37" t="s">
        <v>43</v>
      </c>
      <c r="C51" s="61">
        <v>50</v>
      </c>
      <c r="D51" s="61">
        <v>180</v>
      </c>
      <c r="E51" s="61">
        <v>6000</v>
      </c>
      <c r="F51" s="77">
        <v>23</v>
      </c>
      <c r="G51" s="57">
        <f t="shared" si="0"/>
        <v>1.242</v>
      </c>
      <c r="H51" s="61">
        <v>10500</v>
      </c>
      <c r="I51" s="65">
        <f t="shared" si="1"/>
        <v>13041</v>
      </c>
      <c r="J51" s="15"/>
      <c r="K51" s="10"/>
      <c r="L51" s="10"/>
    </row>
    <row r="52" spans="2:12" ht="18.75" customHeight="1" thickBot="1">
      <c r="B52" s="38" t="s">
        <v>45</v>
      </c>
      <c r="C52" s="78">
        <v>50</v>
      </c>
      <c r="D52" s="78">
        <v>50</v>
      </c>
      <c r="E52" s="78">
        <v>4000</v>
      </c>
      <c r="F52" s="79">
        <v>34</v>
      </c>
      <c r="G52" s="80">
        <f t="shared" si="0"/>
        <v>0.34</v>
      </c>
      <c r="H52" s="61">
        <v>10500</v>
      </c>
      <c r="I52" s="69">
        <f t="shared" si="1"/>
        <v>3570.0000000000005</v>
      </c>
      <c r="J52" s="15"/>
      <c r="K52" s="10"/>
      <c r="L52" s="10"/>
    </row>
    <row r="53" spans="2:12" ht="18.75" customHeight="1" thickBot="1">
      <c r="B53" s="37" t="s">
        <v>41</v>
      </c>
      <c r="C53" s="61">
        <v>25</v>
      </c>
      <c r="D53" s="61">
        <v>150</v>
      </c>
      <c r="E53" s="61">
        <v>4000</v>
      </c>
      <c r="F53" s="71">
        <v>0</v>
      </c>
      <c r="G53" s="57">
        <f>C53*D53*E53*F53/1000000000</f>
        <v>0</v>
      </c>
      <c r="H53" s="61">
        <v>10500</v>
      </c>
      <c r="I53" s="65">
        <f t="shared" si="1"/>
        <v>0</v>
      </c>
      <c r="J53" s="15"/>
      <c r="K53" s="10"/>
      <c r="L53" s="10"/>
    </row>
    <row r="54" spans="2:12" ht="18.75" customHeight="1" thickBot="1">
      <c r="B54" s="38" t="s">
        <v>41</v>
      </c>
      <c r="C54" s="78">
        <v>25</v>
      </c>
      <c r="D54" s="78">
        <v>150</v>
      </c>
      <c r="E54" s="62">
        <v>6000</v>
      </c>
      <c r="F54" s="81">
        <v>43</v>
      </c>
      <c r="G54" s="80">
        <f>C54*D54*E54*F54/1000000000</f>
        <v>0.9675</v>
      </c>
      <c r="H54" s="61">
        <v>10500</v>
      </c>
      <c r="I54" s="69">
        <f t="shared" si="1"/>
        <v>10158.75</v>
      </c>
      <c r="J54" s="15"/>
      <c r="K54" s="10"/>
      <c r="L54" s="10"/>
    </row>
    <row r="55" spans="2:12" ht="18.75" customHeight="1" thickBot="1">
      <c r="B55" s="37" t="s">
        <v>42</v>
      </c>
      <c r="C55" s="61">
        <v>25</v>
      </c>
      <c r="D55" s="61">
        <v>150</v>
      </c>
      <c r="E55" s="61">
        <v>4000</v>
      </c>
      <c r="F55" s="71">
        <v>0</v>
      </c>
      <c r="G55" s="57">
        <f>C55*D55*E55*F55/1000000000</f>
        <v>0</v>
      </c>
      <c r="H55" s="61">
        <v>10500</v>
      </c>
      <c r="I55" s="65">
        <f>G55*H55</f>
        <v>0</v>
      </c>
      <c r="J55" s="15"/>
      <c r="K55" s="10"/>
      <c r="L55" s="10"/>
    </row>
    <row r="56" spans="2:12" ht="18.75" customHeight="1" thickBot="1">
      <c r="B56" s="40" t="s">
        <v>42</v>
      </c>
      <c r="C56" s="62">
        <v>25</v>
      </c>
      <c r="D56" s="62">
        <v>150</v>
      </c>
      <c r="E56" s="62">
        <v>6000</v>
      </c>
      <c r="F56" s="73">
        <v>162</v>
      </c>
      <c r="G56" s="58">
        <f>C56*D56*E56*F56/1000000000</f>
        <v>3.645</v>
      </c>
      <c r="H56" s="61">
        <v>10500</v>
      </c>
      <c r="I56" s="66">
        <f>G56*H56</f>
        <v>38272.5</v>
      </c>
      <c r="J56" s="15"/>
      <c r="K56" s="10"/>
      <c r="L56" s="10"/>
    </row>
    <row r="57" spans="2:12" ht="18.75" customHeight="1" thickBot="1">
      <c r="B57" s="159" t="s">
        <v>95</v>
      </c>
      <c r="C57" s="160"/>
      <c r="D57" s="160"/>
      <c r="E57" s="160"/>
      <c r="F57" s="161"/>
      <c r="G57" s="49">
        <f>G56+G55+G54+G52+G51+G50+G49+G48+G47+G45+G44</f>
        <v>15.0505</v>
      </c>
      <c r="H57" s="18">
        <f>'[1]Лист1'!$D$65</f>
        <v>400</v>
      </c>
      <c r="I57" s="20">
        <f>G57*H57</f>
        <v>6020.2</v>
      </c>
      <c r="J57" s="15"/>
      <c r="K57" s="10"/>
      <c r="L57" s="10"/>
    </row>
    <row r="58" spans="2:12" ht="18.75" customHeight="1" thickBot="1">
      <c r="B58" s="153" t="s">
        <v>94</v>
      </c>
      <c r="C58" s="154"/>
      <c r="D58" s="154"/>
      <c r="E58" s="154"/>
      <c r="F58" s="154"/>
      <c r="G58" s="154"/>
      <c r="H58" s="154"/>
      <c r="I58" s="155"/>
      <c r="J58" s="17"/>
      <c r="K58" s="10"/>
      <c r="L58" s="10"/>
    </row>
    <row r="59" spans="2:12" ht="18.75" customHeight="1">
      <c r="B59" s="91" t="s">
        <v>21</v>
      </c>
      <c r="C59" s="177" t="s">
        <v>22</v>
      </c>
      <c r="D59" s="177"/>
      <c r="E59" s="177"/>
      <c r="F59" s="92" t="s">
        <v>10</v>
      </c>
      <c r="G59" s="104" t="s">
        <v>54</v>
      </c>
      <c r="H59" s="178" t="s">
        <v>61</v>
      </c>
      <c r="I59" s="179"/>
      <c r="J59" s="17"/>
      <c r="K59" s="10"/>
      <c r="L59" s="10"/>
    </row>
    <row r="60" spans="2:12" ht="18.75" customHeight="1">
      <c r="B60" s="24" t="s">
        <v>23</v>
      </c>
      <c r="C60" s="25">
        <v>160</v>
      </c>
      <c r="D60" s="25">
        <v>90</v>
      </c>
      <c r="E60" s="26">
        <v>40</v>
      </c>
      <c r="F60" s="34">
        <v>101</v>
      </c>
      <c r="G60" s="45">
        <f>'[1]Лист1'!$D$46</f>
        <v>156.25</v>
      </c>
      <c r="H60" s="163">
        <f aca="true" t="shared" si="2" ref="H60:H66">F60*G60</f>
        <v>15781.25</v>
      </c>
      <c r="I60" s="164"/>
      <c r="J60" s="17"/>
      <c r="K60" s="10"/>
      <c r="L60" s="10"/>
    </row>
    <row r="61" spans="2:12" ht="18.75" customHeight="1">
      <c r="B61" s="24" t="s">
        <v>24</v>
      </c>
      <c r="C61" s="25">
        <v>150</v>
      </c>
      <c r="D61" s="25">
        <v>150</v>
      </c>
      <c r="E61" s="25">
        <v>200</v>
      </c>
      <c r="F61" s="34">
        <v>2</v>
      </c>
      <c r="G61" s="44">
        <f>'[1]Лист1'!$D$49</f>
        <v>646.38</v>
      </c>
      <c r="H61" s="163">
        <f t="shared" si="2"/>
        <v>1292.76</v>
      </c>
      <c r="I61" s="164"/>
      <c r="J61" s="17"/>
      <c r="K61" s="10"/>
      <c r="L61" s="10"/>
    </row>
    <row r="62" spans="2:12" ht="18.75" customHeight="1">
      <c r="B62" s="27" t="s">
        <v>25</v>
      </c>
      <c r="C62" s="28">
        <v>14</v>
      </c>
      <c r="D62" s="28">
        <v>2000</v>
      </c>
      <c r="E62" s="28" t="s">
        <v>26</v>
      </c>
      <c r="F62" s="34">
        <v>0</v>
      </c>
      <c r="G62" s="45">
        <f>'[1]Лист1'!$D$50</f>
        <v>330.75</v>
      </c>
      <c r="H62" s="163">
        <f t="shared" si="2"/>
        <v>0</v>
      </c>
      <c r="I62" s="164"/>
      <c r="J62" s="17"/>
      <c r="K62" s="10"/>
      <c r="L62" s="10"/>
    </row>
    <row r="63" spans="2:12" ht="18.75" customHeight="1">
      <c r="B63" s="27" t="s">
        <v>47</v>
      </c>
      <c r="C63" s="28">
        <v>37</v>
      </c>
      <c r="D63" s="28">
        <v>3</v>
      </c>
      <c r="E63" s="28">
        <v>15</v>
      </c>
      <c r="F63" s="34">
        <v>0</v>
      </c>
      <c r="G63" s="13">
        <f>'[1]Лист1'!$D$53</f>
        <v>8</v>
      </c>
      <c r="H63" s="163">
        <f t="shared" si="2"/>
        <v>0</v>
      </c>
      <c r="I63" s="164"/>
      <c r="J63" s="17"/>
      <c r="K63" s="10"/>
      <c r="L63" s="10"/>
    </row>
    <row r="64" spans="2:12" ht="18.75" customHeight="1">
      <c r="B64" s="27" t="s">
        <v>49</v>
      </c>
      <c r="C64" s="28">
        <v>14</v>
      </c>
      <c r="D64" s="28"/>
      <c r="E64" s="28"/>
      <c r="F64" s="34">
        <v>0</v>
      </c>
      <c r="G64" s="13">
        <f>'[1]Лист1'!$D$52</f>
        <v>7</v>
      </c>
      <c r="H64" s="163">
        <f t="shared" si="2"/>
        <v>0</v>
      </c>
      <c r="I64" s="164"/>
      <c r="J64" s="17"/>
      <c r="K64" s="10"/>
      <c r="L64" s="10"/>
    </row>
    <row r="65" spans="2:12" ht="18.75" customHeight="1">
      <c r="B65" s="27" t="s">
        <v>27</v>
      </c>
      <c r="C65" s="46">
        <v>12.8</v>
      </c>
      <c r="D65" s="28">
        <v>23</v>
      </c>
      <c r="E65" s="28">
        <v>22</v>
      </c>
      <c r="F65" s="34">
        <v>0</v>
      </c>
      <c r="G65" s="13">
        <f>'[1]Лист1'!$D$51</f>
        <v>6.1</v>
      </c>
      <c r="H65" s="163">
        <f t="shared" si="2"/>
        <v>0</v>
      </c>
      <c r="I65" s="164"/>
      <c r="J65" s="17"/>
      <c r="K65" s="10"/>
      <c r="L65" s="10"/>
    </row>
    <row r="66" spans="2:12" ht="18.75" customHeight="1">
      <c r="B66" s="29" t="s">
        <v>79</v>
      </c>
      <c r="C66" s="47">
        <v>50</v>
      </c>
      <c r="D66" s="26">
        <v>140</v>
      </c>
      <c r="E66" s="26">
        <v>76</v>
      </c>
      <c r="F66" s="34">
        <v>0</v>
      </c>
      <c r="G66" s="13">
        <f>'[1]Лист1'!$D$47</f>
        <v>108</v>
      </c>
      <c r="H66" s="163">
        <f t="shared" si="2"/>
        <v>0</v>
      </c>
      <c r="I66" s="164"/>
      <c r="J66" s="17"/>
      <c r="K66" s="10"/>
      <c r="L66" s="10"/>
    </row>
    <row r="67" spans="2:12" ht="18.75" customHeight="1">
      <c r="B67" s="29" t="s">
        <v>79</v>
      </c>
      <c r="C67" s="47">
        <v>100</v>
      </c>
      <c r="D67" s="26">
        <v>140</v>
      </c>
      <c r="E67" s="26">
        <v>76</v>
      </c>
      <c r="F67" s="34">
        <v>78</v>
      </c>
      <c r="G67" s="13">
        <f>'[1]Лист1'!$D$47</f>
        <v>108</v>
      </c>
      <c r="H67" s="163">
        <f>G67*F67</f>
        <v>8424</v>
      </c>
      <c r="I67" s="164"/>
      <c r="J67" s="17"/>
      <c r="K67" s="10"/>
      <c r="L67" s="10"/>
    </row>
    <row r="68" spans="2:12" ht="18.75" customHeight="1">
      <c r="B68" s="29" t="s">
        <v>28</v>
      </c>
      <c r="C68" s="47">
        <v>244</v>
      </c>
      <c r="D68" s="26">
        <v>132</v>
      </c>
      <c r="E68" s="26">
        <v>8</v>
      </c>
      <c r="F68" s="34">
        <v>40</v>
      </c>
      <c r="G68" s="13">
        <f>'[1]Лист1'!$D$44</f>
        <v>155.93</v>
      </c>
      <c r="H68" s="163">
        <f aca="true" t="shared" si="3" ref="H68:H73">F68*G68</f>
        <v>6237.200000000001</v>
      </c>
      <c r="I68" s="164"/>
      <c r="J68" s="17"/>
      <c r="K68" s="10"/>
      <c r="L68" s="10"/>
    </row>
    <row r="69" spans="2:12" ht="18.75" customHeight="1">
      <c r="B69" s="29" t="s">
        <v>29</v>
      </c>
      <c r="C69" s="26">
        <v>25</v>
      </c>
      <c r="D69" s="26">
        <v>145</v>
      </c>
      <c r="E69" s="26">
        <v>76</v>
      </c>
      <c r="F69" s="35">
        <v>0</v>
      </c>
      <c r="G69" s="13">
        <f>'[1]Лист1'!$D$55</f>
        <v>60.75</v>
      </c>
      <c r="H69" s="163">
        <f t="shared" si="3"/>
        <v>0</v>
      </c>
      <c r="I69" s="164"/>
      <c r="J69" s="17"/>
      <c r="K69" s="10"/>
      <c r="L69" s="10"/>
    </row>
    <row r="70" spans="2:12" ht="18.75" customHeight="1">
      <c r="B70" s="29" t="s">
        <v>30</v>
      </c>
      <c r="C70" s="26">
        <v>25</v>
      </c>
      <c r="D70" s="26">
        <v>145</v>
      </c>
      <c r="E70" s="26">
        <v>76</v>
      </c>
      <c r="F70" s="35">
        <v>0</v>
      </c>
      <c r="G70" s="13">
        <f>'[1]Лист1'!$D$55</f>
        <v>60.75</v>
      </c>
      <c r="H70" s="163">
        <f t="shared" si="3"/>
        <v>0</v>
      </c>
      <c r="I70" s="164"/>
      <c r="J70" s="17"/>
      <c r="K70" s="10"/>
      <c r="L70" s="10"/>
    </row>
    <row r="71" spans="2:12" ht="18.75" customHeight="1">
      <c r="B71" s="29" t="s">
        <v>31</v>
      </c>
      <c r="C71" s="26">
        <v>170</v>
      </c>
      <c r="D71" s="26">
        <v>40</v>
      </c>
      <c r="E71" s="26">
        <v>40</v>
      </c>
      <c r="F71" s="35">
        <v>0</v>
      </c>
      <c r="G71" s="13">
        <f>'[1]Лист1'!$D$54</f>
        <v>40.5</v>
      </c>
      <c r="H71" s="163">
        <f t="shared" si="3"/>
        <v>0</v>
      </c>
      <c r="I71" s="164"/>
      <c r="J71" s="17"/>
      <c r="K71" s="10"/>
      <c r="L71" s="10"/>
    </row>
    <row r="72" spans="2:12" ht="18.75" customHeight="1">
      <c r="B72" s="29" t="s">
        <v>32</v>
      </c>
      <c r="C72" s="26">
        <v>170</v>
      </c>
      <c r="D72" s="26">
        <v>40</v>
      </c>
      <c r="E72" s="26">
        <v>40</v>
      </c>
      <c r="F72" s="35">
        <v>0</v>
      </c>
      <c r="G72" s="13">
        <f>'[1]Лист1'!$D$54</f>
        <v>40.5</v>
      </c>
      <c r="H72" s="163">
        <f t="shared" si="3"/>
        <v>0</v>
      </c>
      <c r="I72" s="164"/>
      <c r="J72" s="17"/>
      <c r="K72" s="10"/>
      <c r="L72" s="10"/>
    </row>
    <row r="73" spans="2:12" ht="18.75" customHeight="1">
      <c r="B73" s="29" t="s">
        <v>33</v>
      </c>
      <c r="C73" s="26">
        <v>12</v>
      </c>
      <c r="D73" s="26">
        <v>180</v>
      </c>
      <c r="E73" s="26"/>
      <c r="F73" s="96">
        <f>G41*27</f>
        <v>2551.2084000000004</v>
      </c>
      <c r="G73" s="45">
        <f>'[1]Лист1'!$D$43</f>
        <v>46.95</v>
      </c>
      <c r="H73" s="163">
        <f t="shared" si="3"/>
        <v>119779.23438000002</v>
      </c>
      <c r="I73" s="164"/>
      <c r="J73" s="17"/>
      <c r="K73" s="1"/>
      <c r="L73" s="1"/>
    </row>
    <row r="74" spans="2:12" ht="18" customHeight="1" thickBot="1">
      <c r="B74" s="93" t="s">
        <v>48</v>
      </c>
      <c r="C74" s="16"/>
      <c r="D74" s="16"/>
      <c r="E74" s="16"/>
      <c r="F74" s="16"/>
      <c r="G74" s="16"/>
      <c r="H74" s="168">
        <f>SUM(H60:H73)</f>
        <v>151514.44438000003</v>
      </c>
      <c r="I74" s="169"/>
      <c r="J74" s="17"/>
      <c r="K74" s="1"/>
      <c r="L74" s="1"/>
    </row>
    <row r="75" spans="2:12" ht="18" customHeight="1" thickBot="1">
      <c r="B75" s="153" t="s">
        <v>98</v>
      </c>
      <c r="C75" s="154"/>
      <c r="D75" s="154"/>
      <c r="E75" s="154"/>
      <c r="F75" s="154"/>
      <c r="G75" s="154"/>
      <c r="H75" s="154"/>
      <c r="I75" s="155"/>
      <c r="J75" s="17"/>
      <c r="K75" s="1"/>
      <c r="L75" s="1"/>
    </row>
    <row r="76" spans="2:12" ht="18" customHeight="1" thickBot="1">
      <c r="B76" s="88" t="s">
        <v>59</v>
      </c>
      <c r="C76" s="170" t="s">
        <v>51</v>
      </c>
      <c r="D76" s="171"/>
      <c r="E76" s="172"/>
      <c r="F76" s="89" t="s">
        <v>52</v>
      </c>
      <c r="G76" s="89" t="s">
        <v>60</v>
      </c>
      <c r="H76" s="89" t="s">
        <v>54</v>
      </c>
      <c r="I76" s="90" t="s">
        <v>12</v>
      </c>
      <c r="J76" s="17"/>
      <c r="K76" s="1"/>
      <c r="L76" s="1"/>
    </row>
    <row r="77" spans="2:12" ht="18" customHeight="1" thickBot="1">
      <c r="B77" s="122" t="s">
        <v>18</v>
      </c>
      <c r="C77" s="174" t="s">
        <v>19</v>
      </c>
      <c r="D77" s="175"/>
      <c r="E77" s="176"/>
      <c r="F77" s="123">
        <v>34</v>
      </c>
      <c r="G77" s="124">
        <f>(G45+G44+G41)*34</f>
        <v>3330.1368000000007</v>
      </c>
      <c r="H77" s="18">
        <f>'[1]Лист1'!$D$41</f>
        <v>22.28</v>
      </c>
      <c r="I77" s="125">
        <f>G77*H77</f>
        <v>74195.44790400002</v>
      </c>
      <c r="J77" s="17"/>
      <c r="K77" s="1"/>
      <c r="L77" s="1"/>
    </row>
    <row r="78" spans="2:12" ht="18" customHeight="1" thickBot="1">
      <c r="B78" s="165" t="s">
        <v>14</v>
      </c>
      <c r="C78" s="166"/>
      <c r="D78" s="166"/>
      <c r="E78" s="166"/>
      <c r="F78" s="166"/>
      <c r="G78" s="166"/>
      <c r="H78" s="166"/>
      <c r="I78" s="167"/>
      <c r="J78" s="15"/>
      <c r="K78" s="1"/>
      <c r="L78" s="1"/>
    </row>
    <row r="79" spans="2:12" ht="18" customHeight="1" thickBot="1">
      <c r="B79" s="105" t="s">
        <v>56</v>
      </c>
      <c r="C79" s="183" t="s">
        <v>57</v>
      </c>
      <c r="D79" s="181"/>
      <c r="E79" s="184"/>
      <c r="F79" s="106" t="s">
        <v>10</v>
      </c>
      <c r="G79" s="106" t="s">
        <v>53</v>
      </c>
      <c r="H79" s="106" t="s">
        <v>54</v>
      </c>
      <c r="I79" s="107" t="s">
        <v>12</v>
      </c>
      <c r="J79" s="15"/>
      <c r="K79" s="1"/>
      <c r="L79" s="1"/>
    </row>
    <row r="80" spans="2:12" ht="18" customHeight="1">
      <c r="B80" s="12" t="s">
        <v>15</v>
      </c>
      <c r="C80" s="61">
        <v>14</v>
      </c>
      <c r="D80" s="61">
        <v>100</v>
      </c>
      <c r="E80" s="61">
        <v>3000</v>
      </c>
      <c r="F80" s="94">
        <f>G80/0.1/3</f>
        <v>664.5866666666666</v>
      </c>
      <c r="G80" s="57">
        <f>C21+C14+C15</f>
        <v>199.37599999999998</v>
      </c>
      <c r="H80" s="61">
        <f>'[1]Лист1'!$C$37</f>
        <v>540</v>
      </c>
      <c r="I80" s="65">
        <f>H80*G80</f>
        <v>107663.04</v>
      </c>
      <c r="J80" s="15"/>
      <c r="K80" s="1"/>
      <c r="L80" s="1"/>
    </row>
    <row r="81" spans="2:12" ht="18" customHeight="1">
      <c r="B81" s="24" t="s">
        <v>16</v>
      </c>
      <c r="C81" s="47">
        <v>28</v>
      </c>
      <c r="D81" s="47">
        <v>100</v>
      </c>
      <c r="E81" s="47">
        <v>4000</v>
      </c>
      <c r="F81" s="95">
        <f>G81/0.1/4</f>
        <v>333.34999999999997</v>
      </c>
      <c r="G81" s="86">
        <f>C13+C14+C15</f>
        <v>133.34</v>
      </c>
      <c r="H81" s="47">
        <f>'[1]Лист1'!$C$38</f>
        <v>945</v>
      </c>
      <c r="I81" s="87">
        <f>H81*G81</f>
        <v>126006.3</v>
      </c>
      <c r="J81" s="15"/>
      <c r="K81" s="1"/>
      <c r="L81" s="1"/>
    </row>
    <row r="82" spans="2:12" ht="18" customHeight="1">
      <c r="B82" s="24" t="s">
        <v>17</v>
      </c>
      <c r="C82" s="47">
        <v>34</v>
      </c>
      <c r="D82" s="47">
        <v>120</v>
      </c>
      <c r="E82" s="47">
        <v>4000</v>
      </c>
      <c r="F82" s="95">
        <f>G82/0.12/4</f>
        <v>24.750000000000004</v>
      </c>
      <c r="G82" s="86">
        <f>C16</f>
        <v>11.88</v>
      </c>
      <c r="H82" s="47">
        <f>'[1]Лист1'!$C$36</f>
        <v>945</v>
      </c>
      <c r="I82" s="87">
        <f>H82*G82</f>
        <v>11226.6</v>
      </c>
      <c r="J82" s="15"/>
      <c r="K82" s="1"/>
      <c r="L82" s="1"/>
    </row>
    <row r="83" spans="2:12" ht="18" customHeight="1" thickBot="1">
      <c r="B83" s="14" t="s">
        <v>58</v>
      </c>
      <c r="C83" s="62">
        <v>14</v>
      </c>
      <c r="D83" s="62">
        <v>100</v>
      </c>
      <c r="E83" s="62">
        <v>3000</v>
      </c>
      <c r="F83" s="82">
        <f>G83/0.1/3</f>
        <v>0</v>
      </c>
      <c r="G83" s="58">
        <f>C23</f>
        <v>0</v>
      </c>
      <c r="H83" s="62">
        <f>'[1]Лист1'!$C$37</f>
        <v>540</v>
      </c>
      <c r="I83" s="66">
        <f>H83*G83</f>
        <v>0</v>
      </c>
      <c r="J83" s="15"/>
      <c r="K83" s="1"/>
      <c r="L83" s="1"/>
    </row>
    <row r="84" spans="2:12" ht="18" customHeight="1" thickBot="1">
      <c r="B84" s="165" t="s">
        <v>99</v>
      </c>
      <c r="C84" s="166"/>
      <c r="D84" s="166"/>
      <c r="E84" s="166"/>
      <c r="F84" s="166"/>
      <c r="G84" s="166"/>
      <c r="H84" s="166"/>
      <c r="I84" s="167"/>
      <c r="J84" s="17"/>
      <c r="K84" s="1"/>
      <c r="L84" s="1"/>
    </row>
    <row r="85" spans="2:12" ht="18" customHeight="1" thickBot="1">
      <c r="B85" s="88" t="s">
        <v>55</v>
      </c>
      <c r="C85" s="170" t="s">
        <v>51</v>
      </c>
      <c r="D85" s="171"/>
      <c r="E85" s="172"/>
      <c r="F85" s="89" t="s">
        <v>52</v>
      </c>
      <c r="G85" s="89" t="s">
        <v>11</v>
      </c>
      <c r="H85" s="89" t="s">
        <v>54</v>
      </c>
      <c r="I85" s="90" t="s">
        <v>12</v>
      </c>
      <c r="J85" s="17"/>
      <c r="K85" s="1"/>
      <c r="L85" s="1"/>
    </row>
    <row r="86" spans="2:12" ht="18" customHeight="1">
      <c r="B86" s="22" t="s">
        <v>83</v>
      </c>
      <c r="C86" s="13">
        <v>10000</v>
      </c>
      <c r="D86" s="13">
        <v>1200</v>
      </c>
      <c r="E86" s="13">
        <v>50</v>
      </c>
      <c r="F86" s="44"/>
      <c r="G86" s="44">
        <f>(C13+C14+C21+C15)*0.2</f>
        <v>52.27719999999999</v>
      </c>
      <c r="H86" s="13">
        <f>'[1]Лист1'!$D$59</f>
        <v>2332.8</v>
      </c>
      <c r="I86" s="97">
        <f>H86*G86</f>
        <v>121952.25215999999</v>
      </c>
      <c r="J86" s="17"/>
      <c r="K86" s="10"/>
      <c r="L86" s="10"/>
    </row>
    <row r="87" spans="2:12" ht="15.75" customHeight="1">
      <c r="B87" s="22" t="s">
        <v>50</v>
      </c>
      <c r="C87" s="13">
        <v>1600</v>
      </c>
      <c r="D87" s="13">
        <v>4375</v>
      </c>
      <c r="E87" s="13"/>
      <c r="F87" s="44"/>
      <c r="G87" s="44">
        <f>C21</f>
        <v>128.046</v>
      </c>
      <c r="H87" s="13">
        <f>'[1]Лист1'!$D$60</f>
        <v>39.73</v>
      </c>
      <c r="I87" s="97">
        <f>H87*G87</f>
        <v>5087.26758</v>
      </c>
      <c r="J87" s="43"/>
      <c r="K87" s="10"/>
      <c r="L87" s="10"/>
    </row>
    <row r="88" spans="2:12" ht="16.5" customHeight="1" thickBot="1">
      <c r="B88" s="22" t="s">
        <v>20</v>
      </c>
      <c r="C88" s="13">
        <v>1600</v>
      </c>
      <c r="D88" s="13">
        <v>3750</v>
      </c>
      <c r="E88" s="13"/>
      <c r="F88" s="44"/>
      <c r="G88" s="44">
        <f>(C13+C14+C21+C15)*2</f>
        <v>522.7719999999999</v>
      </c>
      <c r="H88" s="13">
        <f>'[1]Лист1'!$D$61</f>
        <v>28.13</v>
      </c>
      <c r="I88" s="97">
        <f>G88*H88</f>
        <v>14705.576359999997</v>
      </c>
      <c r="J88" s="43"/>
      <c r="K88" s="10"/>
      <c r="L88" s="10"/>
    </row>
    <row r="89" spans="2:12" ht="19.5" customHeight="1" thickBot="1">
      <c r="B89" s="180" t="s">
        <v>100</v>
      </c>
      <c r="C89" s="181"/>
      <c r="D89" s="181"/>
      <c r="E89" s="181"/>
      <c r="F89" s="181"/>
      <c r="G89" s="181"/>
      <c r="H89" s="181"/>
      <c r="I89" s="182"/>
      <c r="J89" s="43"/>
      <c r="K89" s="10"/>
      <c r="L89" s="10"/>
    </row>
    <row r="90" spans="2:12" ht="19.5" customHeight="1" thickBot="1">
      <c r="B90" s="88" t="s">
        <v>55</v>
      </c>
      <c r="C90" s="170" t="s">
        <v>51</v>
      </c>
      <c r="D90" s="171"/>
      <c r="E90" s="172"/>
      <c r="F90" s="89" t="s">
        <v>52</v>
      </c>
      <c r="G90" s="89" t="s">
        <v>53</v>
      </c>
      <c r="H90" s="89" t="s">
        <v>54</v>
      </c>
      <c r="I90" s="90" t="s">
        <v>12</v>
      </c>
      <c r="J90" s="43"/>
      <c r="K90" s="10"/>
      <c r="L90" s="10"/>
    </row>
    <row r="91" spans="2:12" ht="15.75" customHeight="1" thickBot="1">
      <c r="B91" s="98" t="s">
        <v>46</v>
      </c>
      <c r="C91" s="99">
        <v>6050</v>
      </c>
      <c r="D91" s="99">
        <v>1185</v>
      </c>
      <c r="E91" s="99">
        <v>0.45</v>
      </c>
      <c r="F91" s="100"/>
      <c r="G91" s="101">
        <f>C22</f>
        <v>133.196</v>
      </c>
      <c r="H91" s="103">
        <f>'[1]Лист1'!$D$62</f>
        <v>560.25</v>
      </c>
      <c r="I91" s="102">
        <f>H91*G91</f>
        <v>74623.059</v>
      </c>
      <c r="J91" s="43"/>
      <c r="K91" s="10"/>
      <c r="L91" s="10"/>
    </row>
    <row r="92" spans="2:10" ht="15">
      <c r="B92" s="6"/>
      <c r="C92" s="6"/>
      <c r="D92" s="6"/>
      <c r="E92" s="3"/>
      <c r="F92" s="3"/>
      <c r="G92" s="3"/>
      <c r="H92" s="3"/>
      <c r="I92" s="3"/>
      <c r="J92" s="3"/>
    </row>
    <row r="93" spans="2:10" ht="15">
      <c r="B93" s="126" t="s">
        <v>111</v>
      </c>
      <c r="C93" s="126"/>
      <c r="D93" s="126"/>
      <c r="E93" s="126"/>
      <c r="F93" s="126"/>
      <c r="G93" s="126"/>
      <c r="H93" s="126"/>
      <c r="I93" s="126"/>
      <c r="J93" s="3"/>
    </row>
    <row r="94" spans="2:10" ht="15">
      <c r="B94" s="6"/>
      <c r="C94" s="6"/>
      <c r="D94" s="6"/>
      <c r="E94" s="3"/>
      <c r="F94" s="3"/>
      <c r="G94" s="3"/>
      <c r="H94" s="3"/>
      <c r="I94" s="3"/>
      <c r="J94" s="3"/>
    </row>
    <row r="95" spans="2:10" ht="15">
      <c r="B95" s="116" t="s">
        <v>34</v>
      </c>
      <c r="C95" s="23"/>
      <c r="D95" s="23"/>
      <c r="E95" s="3"/>
      <c r="F95" s="3"/>
      <c r="G95" s="157" t="s">
        <v>35</v>
      </c>
      <c r="H95" s="157"/>
      <c r="I95" s="157"/>
      <c r="J95" s="30"/>
    </row>
    <row r="96" spans="2:10" ht="15">
      <c r="B96" s="117" t="s">
        <v>36</v>
      </c>
      <c r="C96" s="23"/>
      <c r="D96" s="23"/>
      <c r="E96" s="3"/>
      <c r="F96" s="3"/>
      <c r="G96" s="162"/>
      <c r="H96" s="162"/>
      <c r="I96" s="162"/>
      <c r="J96" s="30"/>
    </row>
    <row r="97" spans="2:10" ht="15">
      <c r="B97" s="118" t="s">
        <v>101</v>
      </c>
      <c r="C97" s="23"/>
      <c r="D97" s="23"/>
      <c r="E97" s="3"/>
      <c r="F97" s="3"/>
      <c r="G97" s="31"/>
      <c r="H97" s="31"/>
      <c r="I97" s="31"/>
      <c r="J97" s="8"/>
    </row>
    <row r="98" spans="2:10" ht="15">
      <c r="B98" s="118" t="s">
        <v>102</v>
      </c>
      <c r="C98" s="6"/>
      <c r="D98" s="6"/>
      <c r="E98" s="3"/>
      <c r="F98" s="3"/>
      <c r="G98" s="173"/>
      <c r="H98" s="173"/>
      <c r="I98" s="173"/>
      <c r="J98" s="30"/>
    </row>
    <row r="99" spans="2:10" ht="15">
      <c r="B99" s="118" t="s">
        <v>103</v>
      </c>
      <c r="C99" s="6"/>
      <c r="D99" s="6"/>
      <c r="E99" s="3"/>
      <c r="F99" s="3"/>
      <c r="G99" s="3"/>
      <c r="H99" s="3"/>
      <c r="I99" s="3"/>
      <c r="J99" s="3"/>
    </row>
    <row r="100" spans="2:10" ht="15">
      <c r="B100" s="118" t="s">
        <v>104</v>
      </c>
      <c r="C100" s="6"/>
      <c r="D100" s="6"/>
      <c r="E100" s="3"/>
      <c r="F100" s="3"/>
      <c r="G100" s="3"/>
      <c r="H100" s="3"/>
      <c r="I100" s="3"/>
      <c r="J100" s="3"/>
    </row>
    <row r="101" spans="2:10" ht="15">
      <c r="B101" s="118" t="s">
        <v>105</v>
      </c>
      <c r="C101" s="6"/>
      <c r="D101" s="6"/>
      <c r="E101" s="3"/>
      <c r="F101" s="3"/>
      <c r="G101" s="3"/>
      <c r="H101" s="3"/>
      <c r="I101" s="3"/>
      <c r="J101" s="3"/>
    </row>
    <row r="102" ht="12.75">
      <c r="B102" s="118" t="s">
        <v>106</v>
      </c>
    </row>
    <row r="103" ht="12.75">
      <c r="B103" s="119" t="s">
        <v>107</v>
      </c>
    </row>
    <row r="104" ht="12.75">
      <c r="B104" s="120" t="s">
        <v>108</v>
      </c>
    </row>
    <row r="105" ht="12.75">
      <c r="B105" s="120" t="s">
        <v>109</v>
      </c>
    </row>
    <row r="106" ht="12.75">
      <c r="B106" s="121"/>
    </row>
    <row r="107" ht="12.75">
      <c r="B107" s="118" t="s">
        <v>110</v>
      </c>
    </row>
  </sheetData>
  <sheetProtection/>
  <mergeCells count="56">
    <mergeCell ref="G98:I98"/>
    <mergeCell ref="C77:E77"/>
    <mergeCell ref="B84:I84"/>
    <mergeCell ref="B75:I75"/>
    <mergeCell ref="C76:E76"/>
    <mergeCell ref="H61:I61"/>
    <mergeCell ref="H72:I72"/>
    <mergeCell ref="H73:I73"/>
    <mergeCell ref="B89:I89"/>
    <mergeCell ref="C90:E90"/>
    <mergeCell ref="H60:I60"/>
    <mergeCell ref="H62:I62"/>
    <mergeCell ref="B46:I46"/>
    <mergeCell ref="B58:I58"/>
    <mergeCell ref="C85:E85"/>
    <mergeCell ref="H69:I69"/>
    <mergeCell ref="C59:E59"/>
    <mergeCell ref="H59:I59"/>
    <mergeCell ref="C79:E79"/>
    <mergeCell ref="G96:I96"/>
    <mergeCell ref="H63:I63"/>
    <mergeCell ref="H68:I68"/>
    <mergeCell ref="H64:I64"/>
    <mergeCell ref="H66:I66"/>
    <mergeCell ref="H65:I65"/>
    <mergeCell ref="H67:I67"/>
    <mergeCell ref="H70:I70"/>
    <mergeCell ref="H71:I71"/>
    <mergeCell ref="B78:I78"/>
    <mergeCell ref="C34:E34"/>
    <mergeCell ref="B38:I38"/>
    <mergeCell ref="B35:I35"/>
    <mergeCell ref="B30:E30"/>
    <mergeCell ref="G95:I95"/>
    <mergeCell ref="F30:I30"/>
    <mergeCell ref="B41:F41"/>
    <mergeCell ref="B43:I43"/>
    <mergeCell ref="B57:F57"/>
    <mergeCell ref="H74:I74"/>
    <mergeCell ref="C9:F9"/>
    <mergeCell ref="C6:G6"/>
    <mergeCell ref="B8:I8"/>
    <mergeCell ref="B32:G32"/>
    <mergeCell ref="H32:I32"/>
    <mergeCell ref="C27:I27"/>
    <mergeCell ref="B28:J28"/>
    <mergeCell ref="B93:I93"/>
    <mergeCell ref="B2:I2"/>
    <mergeCell ref="C3:I3"/>
    <mergeCell ref="C7:I7"/>
    <mergeCell ref="G9:I9"/>
    <mergeCell ref="K3:O3"/>
    <mergeCell ref="C4:I4"/>
    <mergeCell ref="L4:O4"/>
    <mergeCell ref="C5:G5"/>
    <mergeCell ref="L5:O5"/>
  </mergeCells>
  <hyperlinks>
    <hyperlink ref="B104" r:id="rId1" display="mailto:sibstandart38@mail.ru"/>
    <hyperlink ref="B105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2019-07-10T04:39:18Z</cp:lastPrinted>
  <dcterms:created xsi:type="dcterms:W3CDTF">2002-05-30T06:07:55Z</dcterms:created>
  <dcterms:modified xsi:type="dcterms:W3CDTF">2019-07-16T10:06:02Z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